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aveExternalLinkValues="0" codeName="ThisWorkbook" defaultThemeVersion="124226"/>
  <bookViews>
    <workbookView xWindow="0" yWindow="0" windowWidth="24240" windowHeight="11970" tabRatio="840"/>
  </bookViews>
  <sheets>
    <sheet name="Summary Submission Cover Sheet" sheetId="145" r:id="rId1"/>
    <sheet name="Income Statement Worksheet" sheetId="137" r:id="rId2"/>
    <sheet name="Balance Sheet Worksheet" sheetId="53" r:id="rId3"/>
    <sheet name="General RWA" sheetId="134" r:id="rId4"/>
    <sheet name="Standardized RWA" sheetId="135" r:id="rId5"/>
    <sheet name="Advanced RWA" sheetId="136" r:id="rId6"/>
    <sheet name="Capital - DFAST" sheetId="146" r:id="rId7"/>
    <sheet name="Retail Bal. &amp; Loss Projections" sheetId="85" r:id="rId8"/>
    <sheet name="Retail Repurchase Worksheet" sheetId="144" r:id="rId9"/>
    <sheet name="Retail ASC 310-30 Worksheet" sheetId="105" r:id="rId10"/>
    <sheet name="Securities OTTI by Security" sheetId="138" r:id="rId11"/>
    <sheet name="Securities OTTI Methodology" sheetId="139" r:id="rId12"/>
    <sheet name="Securities OTTI by Portfolio" sheetId="140" r:id="rId13"/>
    <sheet name="Securities AFS OCI by Portfolio" sheetId="141" r:id="rId14"/>
    <sheet name="Securities Market Value Sources" sheetId="142" r:id="rId15"/>
    <sheet name="Trading Worksheet" sheetId="143" r:id="rId16"/>
    <sheet name="Counterparty Risk Worksheet" sheetId="96" r:id="rId17"/>
    <sheet name="OpRisk Scenario &amp; Projections" sheetId="107" r:id="rId18"/>
    <sheet name="PPNR Projections Worksheet" sheetId="77" r:id="rId19"/>
    <sheet name="PPNR NII Worksheet" sheetId="78" r:id="rId20"/>
    <sheet name="PPNR Metrics Worksheet" sheetId="79" r:id="rId21"/>
  </sheets>
  <externalReferences>
    <externalReference r:id="rId22"/>
  </externalReferences>
  <definedNames>
    <definedName name="DEPOSIT_CHOICE" localSheetId="1">#REF!</definedName>
    <definedName name="DEPOSIT_CHOICE" localSheetId="8">#REF!</definedName>
    <definedName name="DEPOSIT_CHOICE" localSheetId="13">#REF!</definedName>
    <definedName name="DEPOSIT_CHOICE">'PPNR NII Worksheet'!$S$19</definedName>
    <definedName name="DEPOSIT_LIMIT" localSheetId="1">#REF!</definedName>
    <definedName name="DEPOSIT_LIMIT" localSheetId="8">#REF!</definedName>
    <definedName name="DEPOSIT_LIMIT" localSheetId="13">#REF!</definedName>
    <definedName name="DEPOSIT_LIMIT">'PPNR NII Worksheet'!$B$4</definedName>
    <definedName name="NII_MANDATORY" localSheetId="1">#REF!</definedName>
    <definedName name="NII_MANDATORY" localSheetId="8">#REF!</definedName>
    <definedName name="NII_MANDATORY">'PPNR NII Worksheet'!$S$20</definedName>
    <definedName name="NII_OPTIONAL" localSheetId="1">#REF!</definedName>
    <definedName name="NII_OPTIONAL" localSheetId="8">#REF!</definedName>
    <definedName name="NII_OPTIONAL">'PPNR NII Worksheet'!$S$21</definedName>
    <definedName name="PRIMARY_CHOOSE" localSheetId="1">#REF!</definedName>
    <definedName name="PRIMARY_CHOOSE" localSheetId="8">#REF!</definedName>
    <definedName name="PRIMARY_CHOOSE">'PPNR Projections Worksheet'!$T$14</definedName>
    <definedName name="PRIMARY_NII" localSheetId="1">#REF!</definedName>
    <definedName name="PRIMARY_NII" localSheetId="8">#REF!</definedName>
    <definedName name="PRIMARY_NII">'PPNR Projections Worksheet'!$T$16</definedName>
    <definedName name="PRIMARY_SUBMISSION" localSheetId="1">#REF!</definedName>
    <definedName name="PRIMARY_SUBMISSION" localSheetId="8">#REF!</definedName>
    <definedName name="PRIMARY_SUBMISSION">'PPNR Projections Worksheet'!$T$15</definedName>
    <definedName name="_xlnm.Print_Area" localSheetId="5">'Advanced RWA'!$A$1:$L$102</definedName>
    <definedName name="_xlnm.Print_Area" localSheetId="2">'Balance Sheet Worksheet'!$A$1:$K$186</definedName>
    <definedName name="_xlnm.Print_Area" localSheetId="6">'Capital - DFAST'!$A$1:$R$261</definedName>
    <definedName name="_xlnm.Print_Area" localSheetId="16">'Counterparty Risk Worksheet'!$A$1:$C$13</definedName>
    <definedName name="_xlnm.Print_Area" localSheetId="3">'General RWA'!$A$1:$L$49</definedName>
    <definedName name="_xlnm.Print_Area" localSheetId="1">'Income Statement Worksheet'!$A$1:$P$163</definedName>
    <definedName name="_xlnm.Print_Area" localSheetId="17">'OpRisk Scenario &amp; Projections'!$B$8:$N$15</definedName>
    <definedName name="_xlnm.Print_Area" localSheetId="20">'PPNR Metrics Worksheet'!$A$4:$N$208</definedName>
    <definedName name="_xlnm.Print_Area" localSheetId="19">'PPNR NII Worksheet'!$A$4:$K$126</definedName>
    <definedName name="_xlnm.Print_Area" localSheetId="18">'PPNR Projections Worksheet'!$A$4:$M$169</definedName>
    <definedName name="_xlnm.Print_Area" localSheetId="9">'Retail ASC 310-30 Worksheet'!$A$1:$M$134</definedName>
    <definedName name="_xlnm.Print_Area" localSheetId="8">'Retail Repurchase Worksheet'!$A$1:$P$240</definedName>
    <definedName name="_xlnm.Print_Area" localSheetId="13">'Securities AFS OCI by Portfolio'!$A$1:$AF$25</definedName>
    <definedName name="_xlnm.Print_Area" localSheetId="14">'Securities Market Value Sources'!$A$1:$D$24</definedName>
    <definedName name="_xlnm.Print_Area" localSheetId="12">'Securities OTTI by Portfolio'!$A$1:$AE$25</definedName>
    <definedName name="_xlnm.Print_Area" localSheetId="10">'Securities OTTI by Security'!$A$1:$J$8</definedName>
    <definedName name="_xlnm.Print_Area" localSheetId="11">'Securities OTTI Methodology'!$A$1:$H$25</definedName>
    <definedName name="_xlnm.Print_Area" localSheetId="4">'Standardized RWA'!$A$1:$M$100</definedName>
    <definedName name="_xlnm.Print_Area" localSheetId="0">'Summary Submission Cover Sheet'!$A$1:$L$23</definedName>
    <definedName name="_xlnm.Print_Area" localSheetId="15">'Trading Worksheet'!$A$1:$G$16</definedName>
    <definedName name="_xlnm.Print_Titles" localSheetId="5">'Advanced RWA'!$1:$2</definedName>
    <definedName name="_xlnm.Print_Titles" localSheetId="2">'Balance Sheet Worksheet'!$A:$B,'Balance Sheet Worksheet'!$1:$2</definedName>
    <definedName name="_xlnm.Print_Titles" localSheetId="6">'Capital - DFAST'!$1:$4</definedName>
    <definedName name="_xlnm.Print_Titles" localSheetId="3">'General RWA'!$1:$2</definedName>
    <definedName name="_xlnm.Print_Titles" localSheetId="1">'Income Statement Worksheet'!$A:$B,'Income Statement Worksheet'!$1:$2</definedName>
    <definedName name="_xlnm.Print_Titles" localSheetId="20">'PPNR Metrics Worksheet'!$4:$5</definedName>
    <definedName name="_xlnm.Print_Titles" localSheetId="19">'PPNR NII Worksheet'!$6:$7</definedName>
    <definedName name="_xlnm.Print_Titles" localSheetId="18">'PPNR Projections Worksheet'!$7:$8</definedName>
    <definedName name="_xlnm.Print_Titles" localSheetId="7">'Retail Bal. &amp; Loss Projections'!$1:$2</definedName>
    <definedName name="_xlnm.Print_Titles" localSheetId="13">'Securities AFS OCI by Portfolio'!$A:$B</definedName>
    <definedName name="_xlnm.Print_Titles" localSheetId="12">'Securities OTTI by Portfolio'!$A:$D</definedName>
    <definedName name="_xlnm.Print_Titles" localSheetId="4">'Standardized RWA'!$A:$B,'Standardized RWA'!$1:$2</definedName>
    <definedName name="RSSDID" localSheetId="0">'Summary Submission Cover Sheet'!$D$14</definedName>
    <definedName name="RSSDID">#REF!</definedName>
    <definedName name="scenario" localSheetId="6">'[1]Summary Submission Cover Sheet'!$B$20</definedName>
    <definedName name="scenario" localSheetId="0">'Summary Submission Cover Sheet'!$B$20</definedName>
    <definedName name="scenario">#REF!</definedName>
    <definedName name="scenario_adverse">'[1]Summary Submission Cover Sheet'!$A$30</definedName>
    <definedName name="scenario_baseline">'[1]Summary Submission Cover Sheet'!$A$29</definedName>
    <definedName name="scenario_bhc_baseline" localSheetId="0">'Summary Submission Cover Sheet'!$A$26</definedName>
    <definedName name="scenario_bhc_baseline">#REF!</definedName>
    <definedName name="scenario_bhc_stress" localSheetId="0">'Summary Submission Cover Sheet'!$A$28</definedName>
    <definedName name="scenario_bhc_stress">#REF!</definedName>
    <definedName name="scenario_severe">'[1]Summary Submission Cover Sheet'!$A$31</definedName>
    <definedName name="scenario_sup_adverse" localSheetId="6">'[1]Summary Submission Cover Sheet'!#REF!</definedName>
    <definedName name="scenario_sup_adverse" localSheetId="0">'Summary Submission Cover Sheet'!$A$29</definedName>
    <definedName name="scenario_sup_adverse">#REF!</definedName>
    <definedName name="scenario_sup_baseline" localSheetId="0">'Summary Submission Cover Sheet'!$A$27</definedName>
    <definedName name="scenario_sup_baseline">#REF!</definedName>
    <definedName name="scenario_sup_severely_adverse" localSheetId="6">'[1]Summary Submission Cover Sheet'!#REF!</definedName>
    <definedName name="scenario_sup_severely_adverse" localSheetId="0">'Summary Submission Cover Sheet'!$A$30</definedName>
    <definedName name="scenario_sup_severely_adverse">#REF!</definedName>
  </definedNames>
  <calcPr calcId="145621"/>
</workbook>
</file>

<file path=xl/calcChain.xml><?xml version="1.0" encoding="utf-8"?>
<calcChain xmlns="http://schemas.openxmlformats.org/spreadsheetml/2006/main">
  <c r="A1" i="146" l="1"/>
  <c r="F7" i="146"/>
  <c r="G7" i="146"/>
  <c r="G9" i="146" s="1"/>
  <c r="P9" i="146" s="1"/>
  <c r="H7" i="146"/>
  <c r="I7" i="146"/>
  <c r="J7" i="146"/>
  <c r="K7" i="146"/>
  <c r="K9" i="146" s="1"/>
  <c r="L7" i="146"/>
  <c r="L9" i="146" s="1"/>
  <c r="M7" i="146"/>
  <c r="N7" i="146"/>
  <c r="P7" i="146"/>
  <c r="Q7" i="146"/>
  <c r="R7" i="146"/>
  <c r="P8" i="146"/>
  <c r="Q8" i="146"/>
  <c r="R8" i="146"/>
  <c r="F9" i="146"/>
  <c r="H9" i="146"/>
  <c r="I9" i="146"/>
  <c r="J9" i="146"/>
  <c r="M9" i="146"/>
  <c r="N9" i="146"/>
  <c r="Q9" i="146"/>
  <c r="R9" i="146"/>
  <c r="P10" i="146"/>
  <c r="Q10" i="146"/>
  <c r="R10" i="146"/>
  <c r="P12" i="146"/>
  <c r="Q12" i="146"/>
  <c r="R12" i="146"/>
  <c r="P13" i="146"/>
  <c r="Q13" i="146"/>
  <c r="R13" i="146"/>
  <c r="P15" i="146"/>
  <c r="Q15" i="146"/>
  <c r="R15" i="146"/>
  <c r="P16" i="146"/>
  <c r="Q16" i="146"/>
  <c r="R16" i="146"/>
  <c r="P17" i="146"/>
  <c r="Q17" i="146"/>
  <c r="R17" i="146"/>
  <c r="P18" i="146"/>
  <c r="Q18" i="146"/>
  <c r="R18" i="146"/>
  <c r="P19" i="146"/>
  <c r="Q19" i="146"/>
  <c r="R19" i="146"/>
  <c r="P20" i="146"/>
  <c r="Q20" i="146"/>
  <c r="R20" i="146"/>
  <c r="P21" i="146"/>
  <c r="Q21" i="146"/>
  <c r="R21" i="146"/>
  <c r="P22" i="146"/>
  <c r="Q22" i="146"/>
  <c r="R22" i="146"/>
  <c r="P23" i="146"/>
  <c r="Q23" i="146"/>
  <c r="R23" i="146"/>
  <c r="P24" i="146"/>
  <c r="Q24" i="146"/>
  <c r="R24" i="146"/>
  <c r="B25" i="146"/>
  <c r="P25" i="146"/>
  <c r="Q25" i="146"/>
  <c r="R25" i="146"/>
  <c r="E29" i="146"/>
  <c r="F29" i="146"/>
  <c r="F39" i="146" s="1"/>
  <c r="F205" i="146" s="1"/>
  <c r="F206" i="146" s="1"/>
  <c r="F212" i="146" s="1"/>
  <c r="G29" i="146"/>
  <c r="G39" i="146" s="1"/>
  <c r="H29" i="146"/>
  <c r="I29" i="146"/>
  <c r="J29" i="146"/>
  <c r="J39" i="146" s="1"/>
  <c r="J205" i="146" s="1"/>
  <c r="J206" i="146" s="1"/>
  <c r="J212" i="146" s="1"/>
  <c r="J213" i="146" s="1"/>
  <c r="J260" i="146" s="1"/>
  <c r="K29" i="146"/>
  <c r="L29" i="146"/>
  <c r="M29" i="146"/>
  <c r="N29" i="146"/>
  <c r="N39" i="146" s="1"/>
  <c r="N205" i="146" s="1"/>
  <c r="N206" i="146" s="1"/>
  <c r="N212" i="146" s="1"/>
  <c r="B39" i="146"/>
  <c r="E39" i="146"/>
  <c r="H39" i="146"/>
  <c r="H205" i="146" s="1"/>
  <c r="H206" i="146" s="1"/>
  <c r="I39" i="146"/>
  <c r="K39" i="146"/>
  <c r="K205" i="146" s="1"/>
  <c r="K206" i="146" s="1"/>
  <c r="K212" i="146" s="1"/>
  <c r="K213" i="146" s="1"/>
  <c r="K260" i="146" s="1"/>
  <c r="L39" i="146"/>
  <c r="M39" i="146"/>
  <c r="B43" i="146"/>
  <c r="B51" i="146"/>
  <c r="E51" i="146"/>
  <c r="F51" i="146"/>
  <c r="G51" i="146"/>
  <c r="G52" i="146" s="1"/>
  <c r="G54" i="146" s="1"/>
  <c r="H51" i="146"/>
  <c r="I51" i="146"/>
  <c r="J51" i="146"/>
  <c r="K51" i="146"/>
  <c r="K52" i="146" s="1"/>
  <c r="K54" i="146" s="1"/>
  <c r="L51" i="146"/>
  <c r="L52" i="146" s="1"/>
  <c r="L54" i="146" s="1"/>
  <c r="L157" i="146" s="1"/>
  <c r="M51" i="146"/>
  <c r="N51" i="146"/>
  <c r="B52" i="146"/>
  <c r="E52" i="146"/>
  <c r="E54" i="146" s="1"/>
  <c r="E157" i="146" s="1"/>
  <c r="F52" i="146"/>
  <c r="H52" i="146"/>
  <c r="H54" i="146" s="1"/>
  <c r="H157" i="146" s="1"/>
  <c r="I52" i="146"/>
  <c r="J52" i="146"/>
  <c r="M52" i="146"/>
  <c r="M54" i="146" s="1"/>
  <c r="M157" i="146" s="1"/>
  <c r="N52" i="146"/>
  <c r="B54" i="146"/>
  <c r="F54" i="146"/>
  <c r="F157" i="146" s="1"/>
  <c r="I54" i="146"/>
  <c r="J54" i="146"/>
  <c r="J157" i="146" s="1"/>
  <c r="N54" i="146"/>
  <c r="N157" i="146" s="1"/>
  <c r="B64" i="146"/>
  <c r="C72" i="146"/>
  <c r="B82" i="146"/>
  <c r="B83" i="146"/>
  <c r="C83" i="146"/>
  <c r="B84" i="146"/>
  <c r="C84" i="146"/>
  <c r="B85" i="146"/>
  <c r="C85" i="146"/>
  <c r="F85" i="146"/>
  <c r="N85" i="146"/>
  <c r="C86" i="146"/>
  <c r="C89" i="146" s="1"/>
  <c r="B87" i="146"/>
  <c r="B88" i="146"/>
  <c r="B89" i="146"/>
  <c r="E89" i="146"/>
  <c r="F89" i="146"/>
  <c r="F100" i="146" s="1"/>
  <c r="F116" i="146" s="1"/>
  <c r="F158" i="146" s="1"/>
  <c r="G89" i="146"/>
  <c r="G100" i="146" s="1"/>
  <c r="G116" i="146" s="1"/>
  <c r="G158" i="146" s="1"/>
  <c r="H89" i="146"/>
  <c r="I89" i="146"/>
  <c r="J89" i="146"/>
  <c r="J100" i="146" s="1"/>
  <c r="J117" i="146" s="1"/>
  <c r="J159" i="146" s="1"/>
  <c r="K89" i="146"/>
  <c r="K100" i="146" s="1"/>
  <c r="K116" i="146" s="1"/>
  <c r="K158" i="146" s="1"/>
  <c r="L89" i="146"/>
  <c r="M89" i="146"/>
  <c r="N89" i="146"/>
  <c r="N100" i="146" s="1"/>
  <c r="N116" i="146" s="1"/>
  <c r="B95" i="146"/>
  <c r="B97" i="146"/>
  <c r="B100" i="146"/>
  <c r="E100" i="146"/>
  <c r="H100" i="146"/>
  <c r="I100" i="146"/>
  <c r="L100" i="146"/>
  <c r="M100" i="146"/>
  <c r="B109" i="146"/>
  <c r="B110" i="146"/>
  <c r="B112" i="146"/>
  <c r="B113" i="146"/>
  <c r="B116" i="146"/>
  <c r="E116" i="146"/>
  <c r="E158" i="146" s="1"/>
  <c r="M116" i="146"/>
  <c r="M158" i="146" s="1"/>
  <c r="B117" i="146"/>
  <c r="G117" i="146"/>
  <c r="K117" i="146"/>
  <c r="K159" i="146" s="1"/>
  <c r="B123" i="146"/>
  <c r="E123" i="146"/>
  <c r="F123" i="146"/>
  <c r="G123" i="146"/>
  <c r="G125" i="146" s="1"/>
  <c r="G83" i="146" s="1"/>
  <c r="H123" i="146"/>
  <c r="H125" i="146" s="1"/>
  <c r="I123" i="146"/>
  <c r="J123" i="146"/>
  <c r="K123" i="146"/>
  <c r="K125" i="146" s="1"/>
  <c r="K83" i="146" s="1"/>
  <c r="L123" i="146"/>
  <c r="L125" i="146" s="1"/>
  <c r="M123" i="146"/>
  <c r="N123" i="146"/>
  <c r="B124" i="146"/>
  <c r="E124" i="146"/>
  <c r="E125" i="146" s="1"/>
  <c r="F124" i="146"/>
  <c r="G124" i="146"/>
  <c r="H124" i="146"/>
  <c r="I124" i="146"/>
  <c r="I125" i="146" s="1"/>
  <c r="J124" i="146"/>
  <c r="K124" i="146"/>
  <c r="L124" i="146"/>
  <c r="M124" i="146"/>
  <c r="M125" i="146" s="1"/>
  <c r="N124" i="146"/>
  <c r="B125" i="146"/>
  <c r="F125" i="146"/>
  <c r="J125" i="146"/>
  <c r="J83" i="146" s="1"/>
  <c r="N125" i="146"/>
  <c r="N83" i="146" s="1"/>
  <c r="B130" i="146"/>
  <c r="E130" i="146"/>
  <c r="F130" i="146"/>
  <c r="G130" i="146"/>
  <c r="G132" i="146" s="1"/>
  <c r="G84" i="146" s="1"/>
  <c r="H130" i="146"/>
  <c r="I130" i="146"/>
  <c r="J130" i="146"/>
  <c r="K130" i="146"/>
  <c r="K132" i="146" s="1"/>
  <c r="K142" i="146" s="1"/>
  <c r="L130" i="146"/>
  <c r="M130" i="146"/>
  <c r="N130" i="146"/>
  <c r="B131" i="146"/>
  <c r="E131" i="146"/>
  <c r="F131" i="146"/>
  <c r="G131" i="146"/>
  <c r="H131" i="146"/>
  <c r="H132" i="146" s="1"/>
  <c r="H84" i="146" s="1"/>
  <c r="I131" i="146"/>
  <c r="J131" i="146"/>
  <c r="K131" i="146"/>
  <c r="L131" i="146"/>
  <c r="L132" i="146" s="1"/>
  <c r="L84" i="146" s="1"/>
  <c r="M131" i="146"/>
  <c r="N131" i="146"/>
  <c r="B132" i="146"/>
  <c r="E132" i="146"/>
  <c r="E84" i="146" s="1"/>
  <c r="I132" i="146"/>
  <c r="I84" i="146" s="1"/>
  <c r="M132" i="146"/>
  <c r="M84" i="146" s="1"/>
  <c r="B136" i="146"/>
  <c r="E136" i="146"/>
  <c r="E137" i="146" s="1"/>
  <c r="E85" i="146" s="1"/>
  <c r="F136" i="146"/>
  <c r="G136" i="146"/>
  <c r="H136" i="146"/>
  <c r="I136" i="146"/>
  <c r="I137" i="146" s="1"/>
  <c r="I85" i="146" s="1"/>
  <c r="J136" i="146"/>
  <c r="K136" i="146"/>
  <c r="L136" i="146"/>
  <c r="M136" i="146"/>
  <c r="M137" i="146" s="1"/>
  <c r="M85" i="146" s="1"/>
  <c r="N136" i="146"/>
  <c r="B137" i="146"/>
  <c r="F137" i="146"/>
  <c r="G137" i="146"/>
  <c r="G85" i="146" s="1"/>
  <c r="H137" i="146"/>
  <c r="H85" i="146" s="1"/>
  <c r="J137" i="146"/>
  <c r="J85" i="146" s="1"/>
  <c r="K137" i="146"/>
  <c r="K85" i="146" s="1"/>
  <c r="L137" i="146"/>
  <c r="L85" i="146" s="1"/>
  <c r="N137" i="146"/>
  <c r="B140" i="146"/>
  <c r="E140" i="146"/>
  <c r="I140" i="146"/>
  <c r="M140" i="146"/>
  <c r="B141" i="146"/>
  <c r="E141" i="146"/>
  <c r="F141" i="146"/>
  <c r="G141" i="146"/>
  <c r="H141" i="146"/>
  <c r="I141" i="146"/>
  <c r="J141" i="146"/>
  <c r="K141" i="146"/>
  <c r="L141" i="146"/>
  <c r="M141" i="146"/>
  <c r="N141" i="146"/>
  <c r="B142" i="146"/>
  <c r="B143" i="146"/>
  <c r="B144" i="146"/>
  <c r="B148" i="146"/>
  <c r="B150" i="146"/>
  <c r="B154" i="146"/>
  <c r="E154" i="146"/>
  <c r="F154" i="146"/>
  <c r="G154" i="146"/>
  <c r="H154" i="146"/>
  <c r="I154" i="146"/>
  <c r="J154" i="146"/>
  <c r="K154" i="146"/>
  <c r="L154" i="146"/>
  <c r="M154" i="146"/>
  <c r="N154" i="146"/>
  <c r="B155" i="146"/>
  <c r="E155" i="146"/>
  <c r="F155" i="146"/>
  <c r="G155" i="146"/>
  <c r="H155" i="146"/>
  <c r="I155" i="146"/>
  <c r="J155" i="146"/>
  <c r="K155" i="146"/>
  <c r="L155" i="146"/>
  <c r="M155" i="146"/>
  <c r="N155" i="146"/>
  <c r="B156" i="146"/>
  <c r="G156" i="146"/>
  <c r="H156" i="146"/>
  <c r="J156" i="146"/>
  <c r="K156" i="146"/>
  <c r="L156" i="146"/>
  <c r="B157" i="146"/>
  <c r="G157" i="146"/>
  <c r="I157" i="146"/>
  <c r="K157" i="146"/>
  <c r="B158" i="146"/>
  <c r="N158" i="146"/>
  <c r="B159" i="146"/>
  <c r="G159" i="146"/>
  <c r="B163" i="146"/>
  <c r="B170" i="146"/>
  <c r="B172" i="146"/>
  <c r="A177" i="146"/>
  <c r="A178" i="146"/>
  <c r="A179" i="146" s="1"/>
  <c r="A181" i="146" s="1"/>
  <c r="A182" i="146" s="1"/>
  <c r="A184" i="146" s="1"/>
  <c r="A185" i="146" s="1"/>
  <c r="A186" i="146" s="1"/>
  <c r="A187" i="146" s="1"/>
  <c r="A188" i="146" s="1"/>
  <c r="A193" i="146"/>
  <c r="A196" i="146"/>
  <c r="A199" i="146" s="1"/>
  <c r="A201" i="146" s="1"/>
  <c r="A202" i="146" s="1"/>
  <c r="A205" i="146" s="1"/>
  <c r="E205" i="146"/>
  <c r="G205" i="146"/>
  <c r="G206" i="146" s="1"/>
  <c r="G212" i="146" s="1"/>
  <c r="G213" i="146" s="1"/>
  <c r="G260" i="146" s="1"/>
  <c r="I205" i="146"/>
  <c r="I206" i="146" s="1"/>
  <c r="I212" i="146" s="1"/>
  <c r="L205" i="146"/>
  <c r="L206" i="146" s="1"/>
  <c r="L212" i="146" s="1"/>
  <c r="L213" i="146" s="1"/>
  <c r="L260" i="146" s="1"/>
  <c r="M205" i="146"/>
  <c r="E206" i="146"/>
  <c r="E212" i="146" s="1"/>
  <c r="M206" i="146"/>
  <c r="E208" i="146"/>
  <c r="F208" i="146"/>
  <c r="G208" i="146"/>
  <c r="H208" i="146"/>
  <c r="I208" i="146"/>
  <c r="J208" i="146"/>
  <c r="K208" i="146"/>
  <c r="L208" i="146"/>
  <c r="M208" i="146"/>
  <c r="N208" i="146"/>
  <c r="E210" i="146"/>
  <c r="F210" i="146"/>
  <c r="G210" i="146"/>
  <c r="H210" i="146"/>
  <c r="I210" i="146"/>
  <c r="J210" i="146"/>
  <c r="K210" i="146"/>
  <c r="L210" i="146"/>
  <c r="M210" i="146"/>
  <c r="N210" i="146"/>
  <c r="H212" i="146"/>
  <c r="H213" i="146" s="1"/>
  <c r="H260" i="146" s="1"/>
  <c r="M212" i="146"/>
  <c r="B213" i="146"/>
  <c r="F213" i="146"/>
  <c r="F260" i="146" s="1"/>
  <c r="N213" i="146"/>
  <c r="N260" i="146" s="1"/>
  <c r="E220" i="146"/>
  <c r="F220" i="146"/>
  <c r="G220" i="146"/>
  <c r="H220" i="146"/>
  <c r="I220" i="146"/>
  <c r="J220" i="146"/>
  <c r="K220" i="146"/>
  <c r="L220" i="146"/>
  <c r="M220" i="146"/>
  <c r="N220" i="146"/>
  <c r="B232" i="146"/>
  <c r="A206" i="146" l="1"/>
  <c r="A207" i="146" s="1"/>
  <c r="M144" i="146"/>
  <c r="M86" i="146" s="1"/>
  <c r="M83" i="146"/>
  <c r="M148" i="146" s="1"/>
  <c r="M142" i="146"/>
  <c r="I83" i="146"/>
  <c r="I148" i="146" s="1"/>
  <c r="I142" i="146"/>
  <c r="E83" i="146"/>
  <c r="E148" i="146" s="1"/>
  <c r="E142" i="146"/>
  <c r="F142" i="146"/>
  <c r="I143" i="146"/>
  <c r="I144" i="146" s="1"/>
  <c r="I86" i="146" s="1"/>
  <c r="L83" i="146"/>
  <c r="L142" i="146"/>
  <c r="H83" i="146"/>
  <c r="H142" i="146"/>
  <c r="I117" i="146"/>
  <c r="I159" i="146" s="1"/>
  <c r="I156" i="146"/>
  <c r="K84" i="146"/>
  <c r="K148" i="146" s="1"/>
  <c r="N156" i="146"/>
  <c r="N142" i="146"/>
  <c r="M143" i="146"/>
  <c r="H140" i="146"/>
  <c r="H143" i="146" s="1"/>
  <c r="H144" i="146" s="1"/>
  <c r="H86" i="146" s="1"/>
  <c r="N132" i="146"/>
  <c r="N84" i="146" s="1"/>
  <c r="N140" i="146"/>
  <c r="N143" i="146" s="1"/>
  <c r="N144" i="146" s="1"/>
  <c r="N86" i="146" s="1"/>
  <c r="J132" i="146"/>
  <c r="J140" i="146"/>
  <c r="F132" i="146"/>
  <c r="F84" i="146" s="1"/>
  <c r="F140" i="146"/>
  <c r="F143" i="146" s="1"/>
  <c r="F144" i="146" s="1"/>
  <c r="F86" i="146" s="1"/>
  <c r="N117" i="146"/>
  <c r="N159" i="146" s="1"/>
  <c r="F117" i="146"/>
  <c r="F159" i="146" s="1"/>
  <c r="J116" i="146"/>
  <c r="J158" i="146" s="1"/>
  <c r="H117" i="146"/>
  <c r="H159" i="146" s="1"/>
  <c r="H116" i="146"/>
  <c r="H158" i="146" s="1"/>
  <c r="M213" i="146"/>
  <c r="M260" i="146" s="1"/>
  <c r="I213" i="146"/>
  <c r="I260" i="146" s="1"/>
  <c r="E213" i="146"/>
  <c r="E260" i="146" s="1"/>
  <c r="G142" i="146"/>
  <c r="L140" i="146"/>
  <c r="L143" i="146" s="1"/>
  <c r="L144" i="146" s="1"/>
  <c r="L86" i="146" s="1"/>
  <c r="G140" i="146"/>
  <c r="I116" i="146"/>
  <c r="I158" i="146" s="1"/>
  <c r="M117" i="146"/>
  <c r="M159" i="146" s="1"/>
  <c r="M156" i="146"/>
  <c r="E117" i="146"/>
  <c r="E159" i="146" s="1"/>
  <c r="E156" i="146"/>
  <c r="F83" i="146"/>
  <c r="F156" i="146"/>
  <c r="K140" i="146"/>
  <c r="K143" i="146" s="1"/>
  <c r="K144" i="146" s="1"/>
  <c r="K86" i="146" s="1"/>
  <c r="E143" i="146"/>
  <c r="E144" i="146" s="1"/>
  <c r="E86" i="146" s="1"/>
  <c r="L117" i="146"/>
  <c r="L159" i="146" s="1"/>
  <c r="L116" i="146"/>
  <c r="L158" i="146" s="1"/>
  <c r="N148" i="146" l="1"/>
  <c r="H148" i="146"/>
  <c r="F148" i="146"/>
  <c r="J84" i="146"/>
  <c r="J142" i="146"/>
  <c r="J143" i="146" s="1"/>
  <c r="J144" i="146" s="1"/>
  <c r="J86" i="146" s="1"/>
  <c r="L148" i="146"/>
  <c r="G143" i="146"/>
  <c r="G144" i="146" s="1"/>
  <c r="G86" i="146" s="1"/>
  <c r="G148" i="146" s="1"/>
  <c r="A208" i="146"/>
  <c r="A209" i="146" l="1"/>
  <c r="B208" i="146"/>
  <c r="J148" i="146"/>
  <c r="A210" i="146" l="1"/>
  <c r="B248" i="146"/>
  <c r="A211" i="146" l="1"/>
  <c r="A212" i="146" l="1"/>
  <c r="A213" i="146" l="1"/>
  <c r="A214" i="146" s="1"/>
  <c r="A215" i="146" s="1"/>
  <c r="A218" i="146" s="1"/>
  <c r="B215" i="146"/>
  <c r="B214" i="146"/>
  <c r="A219" i="146" l="1"/>
  <c r="A220" i="146" s="1"/>
  <c r="A222" i="146" s="1"/>
  <c r="A223" i="146" l="1"/>
  <c r="A224" i="146" s="1"/>
  <c r="A226" i="146" s="1"/>
  <c r="A227" i="146" l="1"/>
  <c r="A228" i="146" s="1"/>
  <c r="A231" i="146" s="1"/>
  <c r="A232" i="146" s="1"/>
  <c r="A236" i="146" s="1"/>
  <c r="A242" i="146" s="1"/>
  <c r="A249" i="146" s="1"/>
  <c r="A250" i="146" s="1"/>
  <c r="A251" i="146" s="1"/>
  <c r="A254" i="146" s="1"/>
  <c r="D17" i="145" l="1"/>
  <c r="C131" i="78" l="1"/>
  <c r="N97" i="79"/>
  <c r="M97" i="79"/>
  <c r="L97" i="79"/>
  <c r="K97" i="79"/>
  <c r="J97" i="79"/>
  <c r="I97" i="79"/>
  <c r="H97" i="79"/>
  <c r="G97" i="79"/>
  <c r="F97" i="79"/>
  <c r="N96" i="79"/>
  <c r="M96" i="79"/>
  <c r="L96" i="79"/>
  <c r="K96" i="79"/>
  <c r="J96" i="79"/>
  <c r="I96" i="79"/>
  <c r="H96" i="79"/>
  <c r="G96" i="79"/>
  <c r="F96" i="79"/>
  <c r="N95" i="79"/>
  <c r="M95" i="79"/>
  <c r="L95" i="79"/>
  <c r="K95" i="79"/>
  <c r="J95" i="79"/>
  <c r="I95" i="79"/>
  <c r="H95" i="79"/>
  <c r="G95" i="79"/>
  <c r="F95" i="79"/>
  <c r="N93" i="79"/>
  <c r="M93" i="79"/>
  <c r="L93" i="79"/>
  <c r="K93" i="79"/>
  <c r="J93" i="79"/>
  <c r="I93" i="79"/>
  <c r="H93" i="79"/>
  <c r="G93" i="79"/>
  <c r="F93" i="79"/>
  <c r="N92" i="79"/>
  <c r="M92" i="79"/>
  <c r="L92" i="79"/>
  <c r="K92" i="79"/>
  <c r="J92" i="79"/>
  <c r="I92" i="79"/>
  <c r="H92" i="79"/>
  <c r="G92" i="79"/>
  <c r="F92" i="79"/>
  <c r="M106" i="77"/>
  <c r="L106" i="77"/>
  <c r="K106" i="77"/>
  <c r="J106" i="77"/>
  <c r="I106" i="77"/>
  <c r="H106" i="77"/>
  <c r="G106" i="77"/>
  <c r="F106" i="77"/>
  <c r="E106" i="77"/>
  <c r="L160" i="137"/>
  <c r="K160" i="137"/>
  <c r="J160" i="137"/>
  <c r="I160" i="137"/>
  <c r="H160" i="137"/>
  <c r="G160" i="137"/>
  <c r="F160" i="137"/>
  <c r="E160" i="137"/>
  <c r="B195" i="144"/>
  <c r="B194" i="144"/>
  <c r="B193" i="144"/>
  <c r="B192" i="144"/>
  <c r="N84" i="79" l="1"/>
  <c r="N89" i="79" s="1"/>
  <c r="M84" i="79"/>
  <c r="M89" i="79" s="1"/>
  <c r="L84" i="79"/>
  <c r="L89" i="79" s="1"/>
  <c r="K84" i="79"/>
  <c r="K89" i="79" s="1"/>
  <c r="J84" i="79"/>
  <c r="J89" i="79" s="1"/>
  <c r="I84" i="79"/>
  <c r="I89" i="79" s="1"/>
  <c r="H84" i="79"/>
  <c r="H89" i="79" s="1"/>
  <c r="G84" i="79"/>
  <c r="G89" i="79" s="1"/>
  <c r="F84" i="79"/>
  <c r="F89" i="79" s="1"/>
  <c r="N70" i="79"/>
  <c r="M70" i="79"/>
  <c r="L70" i="79"/>
  <c r="K70" i="79"/>
  <c r="J70" i="79"/>
  <c r="I70" i="79"/>
  <c r="H70" i="79"/>
  <c r="G70" i="79"/>
  <c r="F70" i="79"/>
  <c r="N64" i="79"/>
  <c r="M64" i="79"/>
  <c r="L64" i="79"/>
  <c r="K64" i="79"/>
  <c r="J64" i="79"/>
  <c r="I64" i="79"/>
  <c r="H64" i="79"/>
  <c r="G64" i="79"/>
  <c r="F64" i="79"/>
  <c r="H80" i="78"/>
  <c r="D80" i="78"/>
  <c r="K71" i="78"/>
  <c r="J71" i="78"/>
  <c r="I71" i="78"/>
  <c r="H71" i="78"/>
  <c r="G71" i="78"/>
  <c r="F71" i="78"/>
  <c r="E71" i="78"/>
  <c r="D71" i="78"/>
  <c r="C71" i="78"/>
  <c r="K68" i="78"/>
  <c r="J68" i="78"/>
  <c r="J80" i="78" s="1"/>
  <c r="I68" i="78"/>
  <c r="H68" i="78"/>
  <c r="G68" i="78"/>
  <c r="F68" i="78"/>
  <c r="F80" i="78" s="1"/>
  <c r="E68" i="78"/>
  <c r="D68" i="78"/>
  <c r="C68" i="78"/>
  <c r="K62" i="78"/>
  <c r="K101" i="78" s="1"/>
  <c r="J62" i="78"/>
  <c r="J101" i="78" s="1"/>
  <c r="I62" i="78"/>
  <c r="I80" i="78" s="1"/>
  <c r="H62" i="78"/>
  <c r="H101" i="78" s="1"/>
  <c r="G62" i="78"/>
  <c r="G101" i="78" s="1"/>
  <c r="F62" i="78"/>
  <c r="F101" i="78" s="1"/>
  <c r="E62" i="78"/>
  <c r="E80" i="78" s="1"/>
  <c r="D62" i="78"/>
  <c r="D101" i="78" s="1"/>
  <c r="C62" i="78"/>
  <c r="C101" i="78" s="1"/>
  <c r="I33" i="78"/>
  <c r="E33" i="78"/>
  <c r="K20" i="78"/>
  <c r="J20" i="78"/>
  <c r="I20" i="78"/>
  <c r="H20" i="78"/>
  <c r="G20" i="78"/>
  <c r="F20" i="78"/>
  <c r="E20" i="78"/>
  <c r="D20" i="78"/>
  <c r="C20" i="78"/>
  <c r="K16" i="78"/>
  <c r="K33" i="78" s="1"/>
  <c r="J16" i="78"/>
  <c r="J33" i="78" s="1"/>
  <c r="I16" i="78"/>
  <c r="H16" i="78"/>
  <c r="G16" i="78"/>
  <c r="G33" i="78" s="1"/>
  <c r="F16" i="78"/>
  <c r="F33" i="78" s="1"/>
  <c r="E16" i="78"/>
  <c r="D16" i="78"/>
  <c r="C16" i="78"/>
  <c r="C33" i="78" s="1"/>
  <c r="K10" i="78"/>
  <c r="K59" i="78" s="1"/>
  <c r="K103" i="78" s="1"/>
  <c r="J10" i="78"/>
  <c r="J59" i="78" s="1"/>
  <c r="I10" i="78"/>
  <c r="I59" i="78" s="1"/>
  <c r="H10" i="78"/>
  <c r="H59" i="78" s="1"/>
  <c r="G10" i="78"/>
  <c r="G59" i="78" s="1"/>
  <c r="G103" i="78" s="1"/>
  <c r="F10" i="78"/>
  <c r="F59" i="78" s="1"/>
  <c r="E10" i="78"/>
  <c r="E59" i="78" s="1"/>
  <c r="D10" i="78"/>
  <c r="D59" i="78" s="1"/>
  <c r="C10" i="78"/>
  <c r="C59" i="78" s="1"/>
  <c r="C103" i="78" s="1"/>
  <c r="M111" i="77"/>
  <c r="L111" i="77"/>
  <c r="K111" i="77"/>
  <c r="J111" i="77"/>
  <c r="I111" i="77"/>
  <c r="H111" i="77"/>
  <c r="G111" i="77"/>
  <c r="F111" i="77"/>
  <c r="E111" i="77"/>
  <c r="M118" i="77"/>
  <c r="K118" i="77"/>
  <c r="I118" i="77"/>
  <c r="G118" i="77"/>
  <c r="E118" i="77"/>
  <c r="M100" i="77"/>
  <c r="L100" i="77"/>
  <c r="K100" i="77"/>
  <c r="J100" i="77"/>
  <c r="I100" i="77"/>
  <c r="H100" i="77"/>
  <c r="G100" i="77"/>
  <c r="F100" i="77"/>
  <c r="E100" i="77"/>
  <c r="M84" i="77"/>
  <c r="M83" i="77" s="1"/>
  <c r="L84" i="77"/>
  <c r="K84" i="77"/>
  <c r="J84" i="77"/>
  <c r="I84" i="77"/>
  <c r="I83" i="77" s="1"/>
  <c r="H84" i="77"/>
  <c r="G84" i="77"/>
  <c r="F84" i="77"/>
  <c r="E84" i="77"/>
  <c r="E83" i="77" s="1"/>
  <c r="L83" i="77"/>
  <c r="K83" i="77"/>
  <c r="J83" i="77"/>
  <c r="H83" i="77"/>
  <c r="G83" i="77"/>
  <c r="F83" i="77"/>
  <c r="M80" i="77"/>
  <c r="L80" i="77"/>
  <c r="K80" i="77"/>
  <c r="J80" i="77"/>
  <c r="I80" i="77"/>
  <c r="H80" i="77"/>
  <c r="G80" i="77"/>
  <c r="F80" i="77"/>
  <c r="E80" i="77"/>
  <c r="M77" i="77"/>
  <c r="L77" i="77"/>
  <c r="K77" i="77"/>
  <c r="J77" i="77"/>
  <c r="I77" i="77"/>
  <c r="H77" i="77"/>
  <c r="G77" i="77"/>
  <c r="F77" i="77"/>
  <c r="E77" i="77"/>
  <c r="M74" i="77"/>
  <c r="M66" i="77" s="1"/>
  <c r="L74" i="77"/>
  <c r="K74" i="77"/>
  <c r="J74" i="77"/>
  <c r="I74" i="77"/>
  <c r="I66" i="77" s="1"/>
  <c r="H74" i="77"/>
  <c r="G74" i="77"/>
  <c r="F74" i="77"/>
  <c r="E74" i="77"/>
  <c r="E66" i="77" s="1"/>
  <c r="M70" i="77"/>
  <c r="L70" i="77"/>
  <c r="K70" i="77"/>
  <c r="J70" i="77"/>
  <c r="J66" i="77" s="1"/>
  <c r="I70" i="77"/>
  <c r="H70" i="77"/>
  <c r="G70" i="77"/>
  <c r="F70" i="77"/>
  <c r="F66" i="77" s="1"/>
  <c r="E70" i="77"/>
  <c r="M67" i="77"/>
  <c r="L67" i="77"/>
  <c r="K67" i="77"/>
  <c r="K66" i="77" s="1"/>
  <c r="J67" i="77"/>
  <c r="I67" i="77"/>
  <c r="H67" i="77"/>
  <c r="G67" i="77"/>
  <c r="G66" i="77" s="1"/>
  <c r="F67" i="77"/>
  <c r="E67" i="77"/>
  <c r="L66" i="77"/>
  <c r="H66" i="77"/>
  <c r="M62" i="77"/>
  <c r="L62" i="77"/>
  <c r="K62" i="77"/>
  <c r="J62" i="77"/>
  <c r="I62" i="77"/>
  <c r="H62" i="77"/>
  <c r="G62" i="77"/>
  <c r="F62" i="77"/>
  <c r="E62" i="77"/>
  <c r="M57" i="77"/>
  <c r="L57" i="77"/>
  <c r="K57" i="77"/>
  <c r="J57" i="77"/>
  <c r="I57" i="77"/>
  <c r="H57" i="77"/>
  <c r="G57" i="77"/>
  <c r="F57" i="77"/>
  <c r="E57" i="77"/>
  <c r="M50" i="77"/>
  <c r="L50" i="77"/>
  <c r="K50" i="77"/>
  <c r="J50" i="77"/>
  <c r="I50" i="77"/>
  <c r="H50" i="77"/>
  <c r="G50" i="77"/>
  <c r="F50" i="77"/>
  <c r="E50" i="77"/>
  <c r="M44" i="77"/>
  <c r="L44" i="77"/>
  <c r="L40" i="77" s="1"/>
  <c r="L36" i="77" s="1"/>
  <c r="L35" i="77" s="1"/>
  <c r="L95" i="77" s="1"/>
  <c r="K44" i="77"/>
  <c r="J44" i="77"/>
  <c r="I44" i="77"/>
  <c r="H44" i="77"/>
  <c r="H40" i="77" s="1"/>
  <c r="H36" i="77" s="1"/>
  <c r="H35" i="77" s="1"/>
  <c r="H95" i="77" s="1"/>
  <c r="G44" i="77"/>
  <c r="F44" i="77"/>
  <c r="E44" i="77"/>
  <c r="M41" i="77"/>
  <c r="M40" i="77" s="1"/>
  <c r="M36" i="77" s="1"/>
  <c r="M35" i="77" s="1"/>
  <c r="M95" i="77" s="1"/>
  <c r="L41" i="77"/>
  <c r="K41" i="77"/>
  <c r="J41" i="77"/>
  <c r="I41" i="77"/>
  <c r="I40" i="77" s="1"/>
  <c r="I36" i="77" s="1"/>
  <c r="I35" i="77" s="1"/>
  <c r="I95" i="77" s="1"/>
  <c r="H41" i="77"/>
  <c r="G41" i="77"/>
  <c r="F41" i="77"/>
  <c r="E41" i="77"/>
  <c r="E40" i="77" s="1"/>
  <c r="E36" i="77" s="1"/>
  <c r="E35" i="77" s="1"/>
  <c r="E95" i="77" s="1"/>
  <c r="K40" i="77"/>
  <c r="J40" i="77"/>
  <c r="J36" i="77" s="1"/>
  <c r="J35" i="77" s="1"/>
  <c r="G40" i="77"/>
  <c r="F40" i="77"/>
  <c r="F36" i="77" s="1"/>
  <c r="F35" i="77" s="1"/>
  <c r="F95" i="77" s="1"/>
  <c r="M37" i="77"/>
  <c r="L37" i="77"/>
  <c r="K37" i="77"/>
  <c r="K36" i="77" s="1"/>
  <c r="K35" i="77" s="1"/>
  <c r="K95" i="77" s="1"/>
  <c r="J37" i="77"/>
  <c r="I37" i="77"/>
  <c r="H37" i="77"/>
  <c r="G37" i="77"/>
  <c r="G36" i="77" s="1"/>
  <c r="G35" i="77" s="1"/>
  <c r="G95" i="77" s="1"/>
  <c r="F37" i="77"/>
  <c r="E37" i="77"/>
  <c r="J32" i="77"/>
  <c r="F32" i="77"/>
  <c r="M21" i="77"/>
  <c r="M32" i="77" s="1"/>
  <c r="M97" i="77" s="1"/>
  <c r="M120" i="77" s="1"/>
  <c r="L21" i="77"/>
  <c r="K21" i="77"/>
  <c r="K32" i="77" s="1"/>
  <c r="J21" i="77"/>
  <c r="I21" i="77"/>
  <c r="I32" i="77" s="1"/>
  <c r="I97" i="77" s="1"/>
  <c r="I120" i="77" s="1"/>
  <c r="H21" i="77"/>
  <c r="G21" i="77"/>
  <c r="G32" i="77" s="1"/>
  <c r="F21" i="77"/>
  <c r="E21" i="77"/>
  <c r="E32" i="77" s="1"/>
  <c r="E97" i="77" s="1"/>
  <c r="M11" i="77"/>
  <c r="L11" i="77"/>
  <c r="L10" i="77" s="1"/>
  <c r="K11" i="77"/>
  <c r="J11" i="77"/>
  <c r="I11" i="77"/>
  <c r="H11" i="77"/>
  <c r="H10" i="77" s="1"/>
  <c r="G11" i="77"/>
  <c r="F11" i="77"/>
  <c r="E11" i="77"/>
  <c r="M10" i="77"/>
  <c r="K10" i="77"/>
  <c r="J10" i="77"/>
  <c r="I10" i="77"/>
  <c r="G10" i="77"/>
  <c r="F10" i="77"/>
  <c r="E10" i="77"/>
  <c r="K14" i="107"/>
  <c r="L14" i="107"/>
  <c r="M14" i="107"/>
  <c r="N14" i="107"/>
  <c r="N13" i="107"/>
  <c r="N12" i="107"/>
  <c r="N11" i="107"/>
  <c r="N10" i="107"/>
  <c r="C8" i="96"/>
  <c r="C4" i="96"/>
  <c r="G15" i="143"/>
  <c r="C15" i="143"/>
  <c r="AF24" i="141"/>
  <c r="AE24" i="141"/>
  <c r="AD24" i="141"/>
  <c r="AC24" i="141"/>
  <c r="AB24" i="141"/>
  <c r="AA24" i="141"/>
  <c r="Z24" i="141"/>
  <c r="Y24" i="141"/>
  <c r="X24" i="141"/>
  <c r="W24" i="141"/>
  <c r="V24" i="141"/>
  <c r="U24" i="141"/>
  <c r="T24" i="141"/>
  <c r="S24" i="141"/>
  <c r="R24" i="141"/>
  <c r="Q24" i="141"/>
  <c r="P24" i="141"/>
  <c r="O24" i="141"/>
  <c r="N24" i="141"/>
  <c r="M24" i="141"/>
  <c r="L24" i="141"/>
  <c r="K24" i="141"/>
  <c r="J24" i="141"/>
  <c r="I24" i="141"/>
  <c r="H24" i="141"/>
  <c r="G24" i="141"/>
  <c r="F24" i="141"/>
  <c r="E24" i="141"/>
  <c r="D24" i="141"/>
  <c r="C24" i="141"/>
  <c r="D24" i="140"/>
  <c r="C24" i="140"/>
  <c r="AD24" i="140"/>
  <c r="AC24" i="140"/>
  <c r="AB24" i="140"/>
  <c r="AA24" i="140"/>
  <c r="Z24" i="140"/>
  <c r="Y24" i="140"/>
  <c r="X24" i="140"/>
  <c r="W24" i="140"/>
  <c r="V24" i="140"/>
  <c r="U24" i="140"/>
  <c r="T24" i="140"/>
  <c r="S24" i="140"/>
  <c r="R24" i="140"/>
  <c r="Q24" i="140"/>
  <c r="P24" i="140"/>
  <c r="O24" i="140"/>
  <c r="N24" i="140"/>
  <c r="M24" i="140"/>
  <c r="L24" i="140"/>
  <c r="K24" i="140"/>
  <c r="J24" i="140"/>
  <c r="I24" i="140"/>
  <c r="H24" i="140"/>
  <c r="G24" i="140"/>
  <c r="F24" i="140"/>
  <c r="E24" i="140"/>
  <c r="AE24" i="140"/>
  <c r="AE23" i="140"/>
  <c r="AE22" i="140"/>
  <c r="AE21" i="140"/>
  <c r="AE20" i="140"/>
  <c r="AE19" i="140"/>
  <c r="AE18" i="140"/>
  <c r="AE17" i="140"/>
  <c r="AE16" i="140"/>
  <c r="AE15" i="140"/>
  <c r="AE14" i="140"/>
  <c r="AE13" i="140"/>
  <c r="AE12" i="140"/>
  <c r="AE11" i="140"/>
  <c r="AE10" i="140"/>
  <c r="AE9" i="140"/>
  <c r="AE8" i="140"/>
  <c r="AE7" i="140"/>
  <c r="AE6" i="140"/>
  <c r="AE5" i="140"/>
  <c r="AE4" i="140"/>
  <c r="AB23" i="140"/>
  <c r="AB22" i="140"/>
  <c r="AB21" i="140"/>
  <c r="AB20" i="140"/>
  <c r="AB19" i="140"/>
  <c r="AB18" i="140"/>
  <c r="AB17" i="140"/>
  <c r="AB16" i="140"/>
  <c r="AB15" i="140"/>
  <c r="AB14" i="140"/>
  <c r="AB13" i="140"/>
  <c r="AB12" i="140"/>
  <c r="AB11" i="140"/>
  <c r="AB10" i="140"/>
  <c r="AB9" i="140"/>
  <c r="AB8" i="140"/>
  <c r="AB7" i="140"/>
  <c r="AB6" i="140"/>
  <c r="AB5" i="140"/>
  <c r="AB4" i="140"/>
  <c r="Y23" i="140"/>
  <c r="Y22" i="140"/>
  <c r="Y21" i="140"/>
  <c r="Y20" i="140"/>
  <c r="Y19" i="140"/>
  <c r="Y18" i="140"/>
  <c r="Y17" i="140"/>
  <c r="Y16" i="140"/>
  <c r="Y15" i="140"/>
  <c r="Y14" i="140"/>
  <c r="Y13" i="140"/>
  <c r="Y12" i="140"/>
  <c r="Y11" i="140"/>
  <c r="Y10" i="140"/>
  <c r="Y9" i="140"/>
  <c r="Y8" i="140"/>
  <c r="Y7" i="140"/>
  <c r="Y6" i="140"/>
  <c r="Y5" i="140"/>
  <c r="Y4" i="140"/>
  <c r="V23" i="140"/>
  <c r="V22" i="140"/>
  <c r="V21" i="140"/>
  <c r="V20" i="140"/>
  <c r="V19" i="140"/>
  <c r="V18" i="140"/>
  <c r="V17" i="140"/>
  <c r="V16" i="140"/>
  <c r="V15" i="140"/>
  <c r="V14" i="140"/>
  <c r="V13" i="140"/>
  <c r="V12" i="140"/>
  <c r="V11" i="140"/>
  <c r="V10" i="140"/>
  <c r="V9" i="140"/>
  <c r="V8" i="140"/>
  <c r="V7" i="140"/>
  <c r="V6" i="140"/>
  <c r="V5" i="140"/>
  <c r="V4" i="140"/>
  <c r="S23" i="140"/>
  <c r="S22" i="140"/>
  <c r="S21" i="140"/>
  <c r="S20" i="140"/>
  <c r="S19" i="140"/>
  <c r="S18" i="140"/>
  <c r="S17" i="140"/>
  <c r="S16" i="140"/>
  <c r="S15" i="140"/>
  <c r="S14" i="140"/>
  <c r="S13" i="140"/>
  <c r="S12" i="140"/>
  <c r="S11" i="140"/>
  <c r="S10" i="140"/>
  <c r="S9" i="140"/>
  <c r="S8" i="140"/>
  <c r="S7" i="140"/>
  <c r="S6" i="140"/>
  <c r="S5" i="140"/>
  <c r="S4" i="140"/>
  <c r="P23" i="140"/>
  <c r="P22" i="140"/>
  <c r="P21" i="140"/>
  <c r="P20" i="140"/>
  <c r="P19" i="140"/>
  <c r="P18" i="140"/>
  <c r="P17" i="140"/>
  <c r="P16" i="140"/>
  <c r="P15" i="140"/>
  <c r="P14" i="140"/>
  <c r="P13" i="140"/>
  <c r="P12" i="140"/>
  <c r="P11" i="140"/>
  <c r="P10" i="140"/>
  <c r="P9" i="140"/>
  <c r="P8" i="140"/>
  <c r="P7" i="140"/>
  <c r="P6" i="140"/>
  <c r="P5" i="140"/>
  <c r="P4" i="140"/>
  <c r="M23" i="140"/>
  <c r="M22" i="140"/>
  <c r="M21" i="140"/>
  <c r="M20" i="140"/>
  <c r="M19" i="140"/>
  <c r="M18" i="140"/>
  <c r="M17" i="140"/>
  <c r="M16" i="140"/>
  <c r="M15" i="140"/>
  <c r="M14" i="140"/>
  <c r="M13" i="140"/>
  <c r="M12" i="140"/>
  <c r="M11" i="140"/>
  <c r="M10" i="140"/>
  <c r="M9" i="140"/>
  <c r="M8" i="140"/>
  <c r="M7" i="140"/>
  <c r="M6" i="140"/>
  <c r="M5" i="140"/>
  <c r="M4" i="140"/>
  <c r="J23" i="140"/>
  <c r="J22" i="140"/>
  <c r="J21" i="140"/>
  <c r="J20" i="140"/>
  <c r="J19" i="140"/>
  <c r="J18" i="140"/>
  <c r="J17" i="140"/>
  <c r="J16" i="140"/>
  <c r="J15" i="140"/>
  <c r="J14" i="140"/>
  <c r="J13" i="140"/>
  <c r="J12" i="140"/>
  <c r="J11" i="140"/>
  <c r="J10" i="140"/>
  <c r="J9" i="140"/>
  <c r="J8" i="140"/>
  <c r="J7" i="140"/>
  <c r="J6" i="140"/>
  <c r="J5" i="140"/>
  <c r="J4" i="140"/>
  <c r="G23" i="140"/>
  <c r="G22" i="140"/>
  <c r="G21" i="140"/>
  <c r="G20" i="140"/>
  <c r="G19" i="140"/>
  <c r="G18" i="140"/>
  <c r="G17" i="140"/>
  <c r="G16" i="140"/>
  <c r="G15" i="140"/>
  <c r="G14" i="140"/>
  <c r="G13" i="140"/>
  <c r="G12" i="140"/>
  <c r="G11" i="140"/>
  <c r="G10" i="140"/>
  <c r="G9" i="140"/>
  <c r="G8" i="140"/>
  <c r="G7" i="140"/>
  <c r="G6" i="140"/>
  <c r="G5" i="140"/>
  <c r="G4" i="140"/>
  <c r="N186" i="144"/>
  <c r="D186" i="144"/>
  <c r="M186" i="144"/>
  <c r="L186" i="144"/>
  <c r="K186" i="144"/>
  <c r="J186" i="144"/>
  <c r="I186" i="144"/>
  <c r="H186" i="144"/>
  <c r="G186" i="144"/>
  <c r="F186" i="144"/>
  <c r="E186" i="144"/>
  <c r="E7" i="138"/>
  <c r="D7" i="138"/>
  <c r="C7" i="138"/>
  <c r="B7" i="138"/>
  <c r="M113" i="105"/>
  <c r="L113" i="105"/>
  <c r="K113" i="105"/>
  <c r="J113" i="105"/>
  <c r="I113" i="105"/>
  <c r="H113" i="105"/>
  <c r="G113" i="105"/>
  <c r="F113" i="105"/>
  <c r="E113" i="105"/>
  <c r="D113" i="105"/>
  <c r="M86" i="105"/>
  <c r="L86" i="105"/>
  <c r="K86" i="105"/>
  <c r="J86" i="105"/>
  <c r="I86" i="105"/>
  <c r="H86" i="105"/>
  <c r="G86" i="105"/>
  <c r="F86" i="105"/>
  <c r="E86" i="105"/>
  <c r="D86" i="105"/>
  <c r="M59" i="105"/>
  <c r="L59" i="105"/>
  <c r="K59" i="105"/>
  <c r="J59" i="105"/>
  <c r="I59" i="105"/>
  <c r="H59" i="105"/>
  <c r="G59" i="105"/>
  <c r="F59" i="105"/>
  <c r="E59" i="105"/>
  <c r="D59" i="105"/>
  <c r="M32" i="105"/>
  <c r="L32" i="105"/>
  <c r="K32" i="105"/>
  <c r="J32" i="105"/>
  <c r="I32" i="105"/>
  <c r="H32" i="105"/>
  <c r="G32" i="105"/>
  <c r="F32" i="105"/>
  <c r="E32" i="105"/>
  <c r="D32" i="105"/>
  <c r="M5" i="105"/>
  <c r="L5" i="105"/>
  <c r="K5" i="105"/>
  <c r="J5" i="105"/>
  <c r="I5" i="105"/>
  <c r="H5" i="105"/>
  <c r="G5" i="105"/>
  <c r="F5" i="105"/>
  <c r="E5" i="105"/>
  <c r="D5" i="105"/>
  <c r="N29" i="144"/>
  <c r="N59" i="144"/>
  <c r="N90" i="144"/>
  <c r="N120" i="144"/>
  <c r="N150" i="144"/>
  <c r="N180" i="144"/>
  <c r="N238" i="144"/>
  <c r="N237" i="144"/>
  <c r="N236" i="144"/>
  <c r="N231" i="144"/>
  <c r="N230" i="144"/>
  <c r="N229" i="144"/>
  <c r="N224" i="144"/>
  <c r="N223" i="144"/>
  <c r="N222" i="144"/>
  <c r="N175" i="144"/>
  <c r="N174" i="144"/>
  <c r="N173" i="144"/>
  <c r="N172" i="144"/>
  <c r="N167" i="144"/>
  <c r="N166" i="144"/>
  <c r="N165" i="144"/>
  <c r="N164" i="144"/>
  <c r="N163" i="144"/>
  <c r="N162" i="144"/>
  <c r="N161" i="144"/>
  <c r="N160" i="144"/>
  <c r="N158" i="144"/>
  <c r="N157" i="144"/>
  <c r="N156" i="144"/>
  <c r="N145" i="144"/>
  <c r="N144" i="144"/>
  <c r="N143" i="144"/>
  <c r="N142" i="144"/>
  <c r="N137" i="144"/>
  <c r="N136" i="144"/>
  <c r="N135" i="144"/>
  <c r="N134" i="144"/>
  <c r="N133" i="144"/>
  <c r="N132" i="144"/>
  <c r="N131" i="144"/>
  <c r="N130" i="144"/>
  <c r="N128" i="144"/>
  <c r="N127" i="144"/>
  <c r="N126" i="144"/>
  <c r="N115" i="144"/>
  <c r="N114" i="144"/>
  <c r="N113" i="144"/>
  <c r="N112" i="144"/>
  <c r="N107" i="144"/>
  <c r="N106" i="144"/>
  <c r="N105" i="144"/>
  <c r="N104" i="144"/>
  <c r="N103" i="144"/>
  <c r="N102" i="144"/>
  <c r="N101" i="144"/>
  <c r="N100" i="144"/>
  <c r="N98" i="144"/>
  <c r="N97" i="144"/>
  <c r="N96" i="144"/>
  <c r="N85" i="144"/>
  <c r="N84" i="144"/>
  <c r="N83" i="144"/>
  <c r="N82" i="144"/>
  <c r="N77" i="144"/>
  <c r="N76" i="144"/>
  <c r="N75" i="144"/>
  <c r="N74" i="144"/>
  <c r="N73" i="144"/>
  <c r="N72" i="144"/>
  <c r="N71" i="144"/>
  <c r="N70" i="144"/>
  <c r="N69" i="144"/>
  <c r="N67" i="144"/>
  <c r="N66" i="144"/>
  <c r="N65" i="144"/>
  <c r="N54" i="144"/>
  <c r="N53" i="144"/>
  <c r="N52" i="144"/>
  <c r="N51" i="144"/>
  <c r="N46" i="144"/>
  <c r="N45" i="144"/>
  <c r="N44" i="144"/>
  <c r="N43" i="144"/>
  <c r="N42" i="144"/>
  <c r="N41" i="144"/>
  <c r="N40" i="144"/>
  <c r="N39" i="144"/>
  <c r="N37" i="144"/>
  <c r="N36" i="144"/>
  <c r="N35" i="144"/>
  <c r="N24" i="144"/>
  <c r="N23" i="144"/>
  <c r="N22" i="144"/>
  <c r="N21" i="144"/>
  <c r="N16" i="144"/>
  <c r="N15" i="144"/>
  <c r="N14" i="144"/>
  <c r="N13" i="144"/>
  <c r="N12" i="144"/>
  <c r="N11" i="144"/>
  <c r="N10" i="144"/>
  <c r="N9" i="144"/>
  <c r="N7" i="144"/>
  <c r="N6" i="144"/>
  <c r="N5" i="144"/>
  <c r="L81" i="85"/>
  <c r="K81" i="85"/>
  <c r="J81" i="85"/>
  <c r="I81" i="85"/>
  <c r="H81" i="85"/>
  <c r="G81" i="85"/>
  <c r="F81" i="85"/>
  <c r="E81" i="85"/>
  <c r="D81" i="85"/>
  <c r="C81" i="85"/>
  <c r="L72" i="85"/>
  <c r="K72" i="85"/>
  <c r="J72" i="85"/>
  <c r="I72" i="85"/>
  <c r="H72" i="85"/>
  <c r="G72" i="85"/>
  <c r="F72" i="85"/>
  <c r="E72" i="85"/>
  <c r="D72" i="85"/>
  <c r="C72" i="85"/>
  <c r="L31" i="85"/>
  <c r="K31" i="85"/>
  <c r="J31" i="85"/>
  <c r="I31" i="85"/>
  <c r="H31" i="85"/>
  <c r="G31" i="85"/>
  <c r="F31" i="85"/>
  <c r="E31" i="85"/>
  <c r="D31" i="85"/>
  <c r="C31" i="85"/>
  <c r="L89" i="136"/>
  <c r="K89" i="136"/>
  <c r="J89" i="136"/>
  <c r="I89" i="136"/>
  <c r="H89" i="136"/>
  <c r="G89" i="136"/>
  <c r="F89" i="136"/>
  <c r="E89" i="136"/>
  <c r="D89" i="136"/>
  <c r="C89" i="136"/>
  <c r="L86" i="136"/>
  <c r="L97" i="136" s="1"/>
  <c r="K86" i="136"/>
  <c r="K97" i="136" s="1"/>
  <c r="J86" i="136"/>
  <c r="J97" i="136" s="1"/>
  <c r="I86" i="136"/>
  <c r="I97" i="136" s="1"/>
  <c r="H86" i="136"/>
  <c r="H97" i="136" s="1"/>
  <c r="G86" i="136"/>
  <c r="G97" i="136" s="1"/>
  <c r="F86" i="136"/>
  <c r="F97" i="136" s="1"/>
  <c r="E86" i="136"/>
  <c r="E97" i="136" s="1"/>
  <c r="D86" i="136"/>
  <c r="D97" i="136" s="1"/>
  <c r="C86" i="136"/>
  <c r="C97" i="136" s="1"/>
  <c r="L72" i="136"/>
  <c r="K72" i="136"/>
  <c r="J72" i="136"/>
  <c r="J71" i="136" s="1"/>
  <c r="I72" i="136"/>
  <c r="I71" i="136" s="1"/>
  <c r="H72" i="136"/>
  <c r="G72" i="136"/>
  <c r="F72" i="136"/>
  <c r="F71" i="136" s="1"/>
  <c r="E72" i="136"/>
  <c r="E71" i="136" s="1"/>
  <c r="D72" i="136"/>
  <c r="C72" i="136"/>
  <c r="L71" i="136"/>
  <c r="K71" i="136"/>
  <c r="H71" i="136"/>
  <c r="G71" i="136"/>
  <c r="D71" i="136"/>
  <c r="C71" i="136"/>
  <c r="L57" i="136"/>
  <c r="K57" i="136"/>
  <c r="J57" i="136"/>
  <c r="I57" i="136"/>
  <c r="H57" i="136"/>
  <c r="G57" i="136"/>
  <c r="F57" i="136"/>
  <c r="E57" i="136"/>
  <c r="D57" i="136"/>
  <c r="C57" i="136"/>
  <c r="L47" i="136"/>
  <c r="K47" i="136"/>
  <c r="J47" i="136"/>
  <c r="I47" i="136"/>
  <c r="H47" i="136"/>
  <c r="G47" i="136"/>
  <c r="F47" i="136"/>
  <c r="E47" i="136"/>
  <c r="D47" i="136"/>
  <c r="C47" i="136"/>
  <c r="L28" i="136"/>
  <c r="K28" i="136"/>
  <c r="J28" i="136"/>
  <c r="I28" i="136"/>
  <c r="H28" i="136"/>
  <c r="G28" i="136"/>
  <c r="F28" i="136"/>
  <c r="E28" i="136"/>
  <c r="D28" i="136"/>
  <c r="C28" i="136"/>
  <c r="L21" i="136"/>
  <c r="K21" i="136"/>
  <c r="J21" i="136"/>
  <c r="I21" i="136"/>
  <c r="H21" i="136"/>
  <c r="G21" i="136"/>
  <c r="F21" i="136"/>
  <c r="E21" i="136"/>
  <c r="D21" i="136"/>
  <c r="C21" i="136"/>
  <c r="L5" i="136"/>
  <c r="K5" i="136"/>
  <c r="J5" i="136"/>
  <c r="I5" i="136"/>
  <c r="H5" i="136"/>
  <c r="G5" i="136"/>
  <c r="F5" i="136"/>
  <c r="E5" i="136"/>
  <c r="D5" i="136"/>
  <c r="C5" i="136"/>
  <c r="L4" i="136"/>
  <c r="L102" i="136" s="1"/>
  <c r="K4" i="136"/>
  <c r="K102" i="136" s="1"/>
  <c r="H4" i="136"/>
  <c r="H102" i="136" s="1"/>
  <c r="G4" i="136"/>
  <c r="D4" i="136"/>
  <c r="D102" i="136" s="1"/>
  <c r="C4" i="136"/>
  <c r="C102" i="136" s="1"/>
  <c r="M93" i="135"/>
  <c r="L93" i="135"/>
  <c r="K93" i="135"/>
  <c r="J93" i="135"/>
  <c r="I93" i="135"/>
  <c r="H93" i="135"/>
  <c r="G93" i="135"/>
  <c r="F93" i="135"/>
  <c r="E93" i="135"/>
  <c r="D93" i="135"/>
  <c r="M84" i="135"/>
  <c r="L84" i="135"/>
  <c r="K84" i="135"/>
  <c r="J84" i="135"/>
  <c r="I84" i="135"/>
  <c r="H84" i="135"/>
  <c r="G84" i="135"/>
  <c r="F84" i="135"/>
  <c r="E84" i="135"/>
  <c r="D84" i="135"/>
  <c r="M63" i="135"/>
  <c r="L63" i="135"/>
  <c r="K63" i="135"/>
  <c r="J63" i="135"/>
  <c r="I63" i="135"/>
  <c r="H63" i="135"/>
  <c r="G63" i="135"/>
  <c r="F63" i="135"/>
  <c r="E63" i="135"/>
  <c r="D63" i="135"/>
  <c r="M60" i="135"/>
  <c r="M71" i="135" s="1"/>
  <c r="L60" i="135"/>
  <c r="L71" i="135" s="1"/>
  <c r="K60" i="135"/>
  <c r="K71" i="135" s="1"/>
  <c r="J60" i="135"/>
  <c r="J71" i="135" s="1"/>
  <c r="I60" i="135"/>
  <c r="I71" i="135" s="1"/>
  <c r="H60" i="135"/>
  <c r="H71" i="135" s="1"/>
  <c r="G60" i="135"/>
  <c r="G71" i="135" s="1"/>
  <c r="F60" i="135"/>
  <c r="F71" i="135" s="1"/>
  <c r="E60" i="135"/>
  <c r="E71" i="135" s="1"/>
  <c r="D60" i="135"/>
  <c r="D71" i="135" s="1"/>
  <c r="L51" i="135"/>
  <c r="H51" i="135"/>
  <c r="D51" i="135"/>
  <c r="M35" i="135"/>
  <c r="M51" i="135" s="1"/>
  <c r="M73" i="135" s="1"/>
  <c r="M79" i="135" s="1"/>
  <c r="L35" i="135"/>
  <c r="K35" i="135"/>
  <c r="K51" i="135" s="1"/>
  <c r="K73" i="135" s="1"/>
  <c r="K79" i="135" s="1"/>
  <c r="J35" i="135"/>
  <c r="J51" i="135" s="1"/>
  <c r="J73" i="135" s="1"/>
  <c r="J79" i="135" s="1"/>
  <c r="I35" i="135"/>
  <c r="I51" i="135" s="1"/>
  <c r="I73" i="135" s="1"/>
  <c r="I79" i="135" s="1"/>
  <c r="H35" i="135"/>
  <c r="G35" i="135"/>
  <c r="G51" i="135" s="1"/>
  <c r="G73" i="135" s="1"/>
  <c r="G79" i="135" s="1"/>
  <c r="F35" i="135"/>
  <c r="F51" i="135" s="1"/>
  <c r="F73" i="135" s="1"/>
  <c r="F79" i="135" s="1"/>
  <c r="E35" i="135"/>
  <c r="E51" i="135" s="1"/>
  <c r="E73" i="135" s="1"/>
  <c r="E79" i="135" s="1"/>
  <c r="D35" i="135"/>
  <c r="L25" i="134"/>
  <c r="K25" i="134"/>
  <c r="J25" i="134"/>
  <c r="I25" i="134"/>
  <c r="H25" i="134"/>
  <c r="G25" i="134"/>
  <c r="F25" i="134"/>
  <c r="E25" i="134"/>
  <c r="D25" i="134"/>
  <c r="C25" i="134"/>
  <c r="L22" i="134"/>
  <c r="K22" i="134"/>
  <c r="J22" i="134"/>
  <c r="J33" i="134" s="1"/>
  <c r="J37" i="134" s="1"/>
  <c r="I22" i="134"/>
  <c r="I33" i="134" s="1"/>
  <c r="I37" i="134" s="1"/>
  <c r="H22" i="134"/>
  <c r="G22" i="134"/>
  <c r="F22" i="134"/>
  <c r="F33" i="134" s="1"/>
  <c r="F37" i="134" s="1"/>
  <c r="E22" i="134"/>
  <c r="E33" i="134" s="1"/>
  <c r="E37" i="134" s="1"/>
  <c r="D22" i="134"/>
  <c r="C22" i="134"/>
  <c r="L15" i="134"/>
  <c r="K15" i="134"/>
  <c r="J15" i="134"/>
  <c r="I15" i="134"/>
  <c r="H15" i="134"/>
  <c r="G15" i="134"/>
  <c r="F15" i="134"/>
  <c r="E15" i="134"/>
  <c r="D15" i="134"/>
  <c r="C15" i="134"/>
  <c r="F4" i="136" l="1"/>
  <c r="F102" i="136" s="1"/>
  <c r="J4" i="136"/>
  <c r="J102" i="136" s="1"/>
  <c r="E4" i="136"/>
  <c r="E102" i="136" s="1"/>
  <c r="I4" i="136"/>
  <c r="I102" i="136" s="1"/>
  <c r="C33" i="134"/>
  <c r="C37" i="134" s="1"/>
  <c r="G33" i="134"/>
  <c r="G37" i="134" s="1"/>
  <c r="K33" i="134"/>
  <c r="K37" i="134" s="1"/>
  <c r="D33" i="134"/>
  <c r="D37" i="134" s="1"/>
  <c r="H33" i="134"/>
  <c r="H37" i="134" s="1"/>
  <c r="L33" i="134"/>
  <c r="L37" i="134" s="1"/>
  <c r="E120" i="77"/>
  <c r="F118" i="77"/>
  <c r="J118" i="77"/>
  <c r="H118" i="77"/>
  <c r="L118" i="77"/>
  <c r="F103" i="78"/>
  <c r="J103" i="78"/>
  <c r="D103" i="78"/>
  <c r="H103" i="78"/>
  <c r="E101" i="78"/>
  <c r="E103" i="78" s="1"/>
  <c r="I101" i="78"/>
  <c r="I103" i="78" s="1"/>
  <c r="D33" i="78"/>
  <c r="H33" i="78"/>
  <c r="C80" i="78"/>
  <c r="G80" i="78"/>
  <c r="K80" i="78"/>
  <c r="F97" i="77"/>
  <c r="G97" i="77"/>
  <c r="G120" i="77" s="1"/>
  <c r="K97" i="77"/>
  <c r="K120" i="77" s="1"/>
  <c r="J97" i="77"/>
  <c r="J95" i="77"/>
  <c r="H32" i="77"/>
  <c r="H97" i="77" s="1"/>
  <c r="L32" i="77"/>
  <c r="L97" i="77" s="1"/>
  <c r="G102" i="136"/>
  <c r="D73" i="135"/>
  <c r="D79" i="135" s="1"/>
  <c r="H73" i="135"/>
  <c r="H79" i="135" s="1"/>
  <c r="L73" i="135"/>
  <c r="L79" i="135" s="1"/>
  <c r="F120" i="77" l="1"/>
  <c r="H120" i="77"/>
  <c r="J120" i="77"/>
  <c r="L120" i="77"/>
  <c r="E179" i="53" l="1"/>
  <c r="K176" i="53"/>
  <c r="K179" i="53" s="1"/>
  <c r="J176" i="53"/>
  <c r="J179" i="53" s="1"/>
  <c r="I176" i="53"/>
  <c r="I179" i="53" s="1"/>
  <c r="H176" i="53"/>
  <c r="H179" i="53" s="1"/>
  <c r="G176" i="53"/>
  <c r="G179" i="53" s="1"/>
  <c r="F176" i="53"/>
  <c r="F179" i="53" s="1"/>
  <c r="E176" i="53"/>
  <c r="D176" i="53"/>
  <c r="D179" i="53" s="1"/>
  <c r="C176" i="53"/>
  <c r="C179" i="53" s="1"/>
  <c r="K166" i="53"/>
  <c r="G166" i="53"/>
  <c r="C166" i="53"/>
  <c r="K158" i="53"/>
  <c r="J158" i="53"/>
  <c r="J166" i="53" s="1"/>
  <c r="I158" i="53"/>
  <c r="I166" i="53" s="1"/>
  <c r="H158" i="53"/>
  <c r="H166" i="53" s="1"/>
  <c r="G158" i="53"/>
  <c r="F158" i="53"/>
  <c r="F166" i="53" s="1"/>
  <c r="E158" i="53"/>
  <c r="E166" i="53" s="1"/>
  <c r="D158" i="53"/>
  <c r="D166" i="53" s="1"/>
  <c r="C158" i="53"/>
  <c r="K146" i="53"/>
  <c r="N91" i="79" s="1"/>
  <c r="J146" i="53"/>
  <c r="M91" i="79" s="1"/>
  <c r="I146" i="53"/>
  <c r="L91" i="79" s="1"/>
  <c r="H146" i="53"/>
  <c r="K91" i="79" s="1"/>
  <c r="G146" i="53"/>
  <c r="J91" i="79" s="1"/>
  <c r="F146" i="53"/>
  <c r="I91" i="79" s="1"/>
  <c r="E146" i="53"/>
  <c r="H91" i="79" s="1"/>
  <c r="D146" i="53"/>
  <c r="G91" i="79" s="1"/>
  <c r="C146" i="53"/>
  <c r="F91" i="79" s="1"/>
  <c r="K142" i="53"/>
  <c r="J142" i="53"/>
  <c r="I142" i="53"/>
  <c r="L94" i="79" s="1"/>
  <c r="H142" i="53"/>
  <c r="G142" i="53"/>
  <c r="F142" i="53"/>
  <c r="E142" i="53"/>
  <c r="H94" i="79" s="1"/>
  <c r="D142" i="53"/>
  <c r="C142" i="53"/>
  <c r="K135" i="53"/>
  <c r="J135" i="53"/>
  <c r="I135" i="53"/>
  <c r="H135" i="53"/>
  <c r="G135" i="53"/>
  <c r="F135" i="53"/>
  <c r="E135" i="53"/>
  <c r="D135" i="53"/>
  <c r="C135" i="53"/>
  <c r="K116" i="53"/>
  <c r="J116" i="53"/>
  <c r="I116" i="53"/>
  <c r="H116" i="53"/>
  <c r="G116" i="53"/>
  <c r="F116" i="53"/>
  <c r="E116" i="53"/>
  <c r="D116" i="53"/>
  <c r="C116" i="53"/>
  <c r="K112" i="53"/>
  <c r="J112" i="53"/>
  <c r="I112" i="53"/>
  <c r="H112" i="53"/>
  <c r="G112" i="53"/>
  <c r="F112" i="53"/>
  <c r="E112" i="53"/>
  <c r="D112" i="53"/>
  <c r="C112" i="53"/>
  <c r="K102" i="53"/>
  <c r="K97" i="53" s="1"/>
  <c r="J102" i="53"/>
  <c r="J97" i="53" s="1"/>
  <c r="I102" i="53"/>
  <c r="I97" i="53" s="1"/>
  <c r="H102" i="53"/>
  <c r="G102" i="53"/>
  <c r="F102" i="53"/>
  <c r="E102" i="53"/>
  <c r="E97" i="53" s="1"/>
  <c r="D102" i="53"/>
  <c r="D97" i="53" s="1"/>
  <c r="D120" i="53" s="1"/>
  <c r="C102" i="53"/>
  <c r="C97" i="53" s="1"/>
  <c r="H97" i="53"/>
  <c r="H120" i="53" s="1"/>
  <c r="G97" i="53"/>
  <c r="G120" i="53" s="1"/>
  <c r="F97" i="53"/>
  <c r="K96" i="53"/>
  <c r="J96" i="53"/>
  <c r="I96" i="53"/>
  <c r="H96" i="53"/>
  <c r="G96" i="53"/>
  <c r="F96" i="53"/>
  <c r="E96" i="53"/>
  <c r="D96" i="53"/>
  <c r="C96" i="53"/>
  <c r="K94" i="53"/>
  <c r="J94" i="53"/>
  <c r="I94" i="53"/>
  <c r="H94" i="53"/>
  <c r="G94" i="53"/>
  <c r="F94" i="53"/>
  <c r="E94" i="53"/>
  <c r="D94" i="53"/>
  <c r="C94" i="53"/>
  <c r="K93" i="53"/>
  <c r="J93" i="53"/>
  <c r="I93" i="53"/>
  <c r="I92" i="53" s="1"/>
  <c r="I119" i="53" s="1"/>
  <c r="H93" i="53"/>
  <c r="G93" i="53"/>
  <c r="F93" i="53"/>
  <c r="E93" i="53"/>
  <c r="D93" i="53"/>
  <c r="C93" i="53"/>
  <c r="F92" i="53"/>
  <c r="K91" i="53"/>
  <c r="J91" i="53"/>
  <c r="I91" i="53"/>
  <c r="I118" i="53" s="1"/>
  <c r="H91" i="53"/>
  <c r="H118" i="53" s="1"/>
  <c r="G91" i="53"/>
  <c r="F91" i="53"/>
  <c r="E91" i="53"/>
  <c r="E118" i="53" s="1"/>
  <c r="D91" i="53"/>
  <c r="D118" i="53" s="1"/>
  <c r="C91" i="53"/>
  <c r="K90" i="53"/>
  <c r="J90" i="53"/>
  <c r="I90" i="53"/>
  <c r="I87" i="53" s="1"/>
  <c r="H90" i="53"/>
  <c r="G90" i="53"/>
  <c r="F90" i="53"/>
  <c r="E90" i="53"/>
  <c r="E87" i="53" s="1"/>
  <c r="D90" i="53"/>
  <c r="C90" i="53"/>
  <c r="K89" i="53"/>
  <c r="J89" i="53"/>
  <c r="J87" i="53" s="1"/>
  <c r="I89" i="53"/>
  <c r="H89" i="53"/>
  <c r="G89" i="53"/>
  <c r="G87" i="53" s="1"/>
  <c r="G117" i="53" s="1"/>
  <c r="F89" i="53"/>
  <c r="F87" i="53" s="1"/>
  <c r="E89" i="53"/>
  <c r="D89" i="53"/>
  <c r="C89" i="53"/>
  <c r="K87" i="53"/>
  <c r="K117" i="53" s="1"/>
  <c r="K83" i="53"/>
  <c r="K80" i="53" s="1"/>
  <c r="J83" i="53"/>
  <c r="I83" i="53"/>
  <c r="H83" i="53"/>
  <c r="G83" i="53"/>
  <c r="G80" i="53" s="1"/>
  <c r="F83" i="53"/>
  <c r="F80" i="53" s="1"/>
  <c r="E83" i="53"/>
  <c r="D83" i="53"/>
  <c r="C83" i="53"/>
  <c r="C80" i="53" s="1"/>
  <c r="J80" i="53"/>
  <c r="I80" i="53"/>
  <c r="H80" i="53"/>
  <c r="E80" i="53"/>
  <c r="D80" i="53"/>
  <c r="K79" i="53"/>
  <c r="J79" i="53"/>
  <c r="I79" i="53"/>
  <c r="H79" i="53"/>
  <c r="G79" i="53"/>
  <c r="F79" i="53"/>
  <c r="E79" i="53"/>
  <c r="D79" i="53"/>
  <c r="C79" i="53"/>
  <c r="K78" i="53"/>
  <c r="K114" i="53" s="1"/>
  <c r="J78" i="53"/>
  <c r="J114" i="53" s="1"/>
  <c r="I78" i="53"/>
  <c r="I114" i="53" s="1"/>
  <c r="H78" i="53"/>
  <c r="H114" i="53" s="1"/>
  <c r="G78" i="53"/>
  <c r="G114" i="53" s="1"/>
  <c r="F78" i="53"/>
  <c r="F77" i="53" s="1"/>
  <c r="E78" i="53"/>
  <c r="E77" i="53" s="1"/>
  <c r="D78" i="53"/>
  <c r="D114" i="53" s="1"/>
  <c r="C78" i="53"/>
  <c r="C114" i="53" s="1"/>
  <c r="J77" i="53"/>
  <c r="D77" i="53"/>
  <c r="K73" i="53"/>
  <c r="K70" i="53" s="1"/>
  <c r="J73" i="53"/>
  <c r="J70" i="53" s="1"/>
  <c r="I73" i="53"/>
  <c r="H73" i="53"/>
  <c r="H70" i="53" s="1"/>
  <c r="G73" i="53"/>
  <c r="F73" i="53"/>
  <c r="E73" i="53"/>
  <c r="D73" i="53"/>
  <c r="D70" i="53" s="1"/>
  <c r="C73" i="53"/>
  <c r="C70" i="53" s="1"/>
  <c r="I70" i="53"/>
  <c r="G70" i="53"/>
  <c r="F70" i="53"/>
  <c r="E70" i="53"/>
  <c r="K69" i="53"/>
  <c r="J69" i="53"/>
  <c r="J67" i="53" s="1"/>
  <c r="I69" i="53"/>
  <c r="H69" i="53"/>
  <c r="G69" i="53"/>
  <c r="G67" i="53" s="1"/>
  <c r="F69" i="53"/>
  <c r="F67" i="53" s="1"/>
  <c r="E69" i="53"/>
  <c r="D69" i="53"/>
  <c r="C69" i="53"/>
  <c r="C67" i="53" s="1"/>
  <c r="K68" i="53"/>
  <c r="K67" i="53" s="1"/>
  <c r="K110" i="53" s="1"/>
  <c r="J68" i="53"/>
  <c r="I68" i="53"/>
  <c r="H68" i="53"/>
  <c r="G68" i="53"/>
  <c r="F68" i="53"/>
  <c r="E68" i="53"/>
  <c r="D68" i="53"/>
  <c r="C68" i="53"/>
  <c r="D67" i="53"/>
  <c r="D110" i="53" s="1"/>
  <c r="K66" i="53"/>
  <c r="J66" i="53"/>
  <c r="I66" i="53"/>
  <c r="H66" i="53"/>
  <c r="G66" i="53"/>
  <c r="F66" i="53"/>
  <c r="E66" i="53"/>
  <c r="D66" i="53"/>
  <c r="C66" i="53"/>
  <c r="K65" i="53"/>
  <c r="J65" i="53"/>
  <c r="I65" i="53"/>
  <c r="H65" i="53"/>
  <c r="G65" i="53"/>
  <c r="G64" i="53" s="1"/>
  <c r="G63" i="53" s="1"/>
  <c r="F65" i="53"/>
  <c r="F64" i="53" s="1"/>
  <c r="F109" i="53" s="1"/>
  <c r="E65" i="53"/>
  <c r="D65" i="53"/>
  <c r="C65" i="53"/>
  <c r="C64" i="53" s="1"/>
  <c r="K64" i="53"/>
  <c r="H64" i="53"/>
  <c r="D64" i="53"/>
  <c r="C9" i="53"/>
  <c r="K57" i="53"/>
  <c r="J57" i="53"/>
  <c r="J52" i="53" s="1"/>
  <c r="J120" i="53" s="1"/>
  <c r="I57" i="53"/>
  <c r="I52" i="53" s="1"/>
  <c r="I120" i="53" s="1"/>
  <c r="H57" i="53"/>
  <c r="H52" i="53" s="1"/>
  <c r="G57" i="53"/>
  <c r="F57" i="53"/>
  <c r="E57" i="53"/>
  <c r="D57" i="53"/>
  <c r="D52" i="53" s="1"/>
  <c r="C57" i="53"/>
  <c r="C52" i="53" s="1"/>
  <c r="C120" i="53" s="1"/>
  <c r="K52" i="53"/>
  <c r="G52" i="53"/>
  <c r="F52" i="53"/>
  <c r="F120" i="53" s="1"/>
  <c r="E52" i="53"/>
  <c r="E120" i="53" s="1"/>
  <c r="K47" i="53"/>
  <c r="J47" i="53"/>
  <c r="I47" i="53"/>
  <c r="H47" i="53"/>
  <c r="G47" i="53"/>
  <c r="F47" i="53"/>
  <c r="F119" i="53" s="1"/>
  <c r="E47" i="53"/>
  <c r="D47" i="53"/>
  <c r="C47" i="53"/>
  <c r="K44" i="53"/>
  <c r="K118" i="53" s="1"/>
  <c r="J44" i="53"/>
  <c r="I44" i="53"/>
  <c r="H44" i="53"/>
  <c r="G44" i="53"/>
  <c r="F44" i="53"/>
  <c r="E44" i="53"/>
  <c r="D44" i="53"/>
  <c r="C44" i="53"/>
  <c r="C118" i="53" s="1"/>
  <c r="K39" i="53"/>
  <c r="J39" i="53"/>
  <c r="J117" i="53" s="1"/>
  <c r="I39" i="53"/>
  <c r="H39" i="53"/>
  <c r="G39" i="53"/>
  <c r="F39" i="53"/>
  <c r="F117" i="53" s="1"/>
  <c r="E39" i="53"/>
  <c r="E117" i="53" s="1"/>
  <c r="D39" i="53"/>
  <c r="C39" i="53"/>
  <c r="K35" i="53"/>
  <c r="J35" i="53"/>
  <c r="I35" i="53"/>
  <c r="I32" i="53" s="1"/>
  <c r="I29" i="53" s="1"/>
  <c r="H35" i="53"/>
  <c r="G35" i="53"/>
  <c r="F35" i="53"/>
  <c r="E35" i="53"/>
  <c r="E32" i="53" s="1"/>
  <c r="E29" i="53" s="1"/>
  <c r="D35" i="53"/>
  <c r="C35" i="53"/>
  <c r="K32" i="53"/>
  <c r="K115" i="53" s="1"/>
  <c r="J32" i="53"/>
  <c r="J29" i="53" s="1"/>
  <c r="H32" i="53"/>
  <c r="H115" i="53" s="1"/>
  <c r="G32" i="53"/>
  <c r="G115" i="53" s="1"/>
  <c r="G113" i="53" s="1"/>
  <c r="F32" i="53"/>
  <c r="F29" i="53" s="1"/>
  <c r="D32" i="53"/>
  <c r="D115" i="53" s="1"/>
  <c r="C32" i="53"/>
  <c r="C115" i="53" s="1"/>
  <c r="C113" i="53" s="1"/>
  <c r="H29" i="53"/>
  <c r="G29" i="53"/>
  <c r="K25" i="53"/>
  <c r="J25" i="53"/>
  <c r="J22" i="53" s="1"/>
  <c r="J111" i="53" s="1"/>
  <c r="I25" i="53"/>
  <c r="H25" i="53"/>
  <c r="H22" i="53" s="1"/>
  <c r="G25" i="53"/>
  <c r="F25" i="53"/>
  <c r="E25" i="53"/>
  <c r="D25" i="53"/>
  <c r="D22" i="53" s="1"/>
  <c r="C25" i="53"/>
  <c r="C22" i="53" s="1"/>
  <c r="C111" i="53" s="1"/>
  <c r="K22" i="53"/>
  <c r="K111" i="53" s="1"/>
  <c r="I22" i="53"/>
  <c r="I111" i="53" s="1"/>
  <c r="G22" i="53"/>
  <c r="G111" i="53" s="1"/>
  <c r="F22" i="53"/>
  <c r="F111" i="53" s="1"/>
  <c r="E22" i="53"/>
  <c r="K19" i="53"/>
  <c r="J19" i="53"/>
  <c r="I19" i="53"/>
  <c r="H19" i="53"/>
  <c r="G19" i="53"/>
  <c r="G110" i="53" s="1"/>
  <c r="F19" i="53"/>
  <c r="F15" i="53" s="1"/>
  <c r="E19" i="53"/>
  <c r="D19" i="53"/>
  <c r="C19" i="53"/>
  <c r="C110" i="53" s="1"/>
  <c r="K16" i="53"/>
  <c r="K15" i="53" s="1"/>
  <c r="J16" i="53"/>
  <c r="I16" i="53"/>
  <c r="H16" i="53"/>
  <c r="H109" i="53" s="1"/>
  <c r="G16" i="53"/>
  <c r="G15" i="53" s="1"/>
  <c r="G60" i="53" s="1"/>
  <c r="F16" i="53"/>
  <c r="E16" i="53"/>
  <c r="D16" i="53"/>
  <c r="D109" i="53" s="1"/>
  <c r="C16" i="53"/>
  <c r="K9" i="53"/>
  <c r="J9" i="53"/>
  <c r="I9" i="53"/>
  <c r="H9" i="53"/>
  <c r="G9" i="53"/>
  <c r="F9" i="53"/>
  <c r="E9" i="53"/>
  <c r="D9" i="53"/>
  <c r="L161" i="137"/>
  <c r="K161" i="137"/>
  <c r="J161" i="137"/>
  <c r="I161" i="137"/>
  <c r="H161" i="137"/>
  <c r="G161" i="137"/>
  <c r="F161" i="137"/>
  <c r="E161" i="137"/>
  <c r="D161" i="137"/>
  <c r="D160" i="137"/>
  <c r="L134" i="137"/>
  <c r="K134" i="137"/>
  <c r="J134" i="137"/>
  <c r="I134" i="137"/>
  <c r="H134" i="137"/>
  <c r="G134" i="137"/>
  <c r="F134" i="137"/>
  <c r="E134" i="137"/>
  <c r="D134" i="137"/>
  <c r="L133" i="137"/>
  <c r="K133" i="137"/>
  <c r="J133" i="137"/>
  <c r="I133" i="137"/>
  <c r="H133" i="137"/>
  <c r="G133" i="137"/>
  <c r="F133" i="137"/>
  <c r="E133" i="137"/>
  <c r="D133" i="137"/>
  <c r="L132" i="137"/>
  <c r="K132" i="137"/>
  <c r="J132" i="137"/>
  <c r="I132" i="137"/>
  <c r="H132" i="137"/>
  <c r="G132" i="137"/>
  <c r="F132" i="137"/>
  <c r="N132" i="137" s="1"/>
  <c r="E132" i="137"/>
  <c r="D132" i="137"/>
  <c r="P153" i="137"/>
  <c r="O153" i="137"/>
  <c r="N153" i="137"/>
  <c r="P150" i="137"/>
  <c r="O150" i="137"/>
  <c r="N150" i="137"/>
  <c r="P147" i="137"/>
  <c r="O147" i="137"/>
  <c r="N147" i="137"/>
  <c r="P142" i="137"/>
  <c r="O142" i="137"/>
  <c r="N142" i="137"/>
  <c r="P128" i="137"/>
  <c r="O128" i="137"/>
  <c r="N128" i="137"/>
  <c r="P126" i="137"/>
  <c r="O126" i="137"/>
  <c r="N126" i="137"/>
  <c r="P125" i="137"/>
  <c r="O125" i="137"/>
  <c r="N125" i="137"/>
  <c r="P124" i="137"/>
  <c r="O124" i="137"/>
  <c r="N124" i="137"/>
  <c r="P123" i="137"/>
  <c r="O123" i="137"/>
  <c r="N123" i="137"/>
  <c r="P122" i="137"/>
  <c r="O122" i="137"/>
  <c r="N122" i="137"/>
  <c r="P121" i="137"/>
  <c r="O121" i="137"/>
  <c r="N121" i="137"/>
  <c r="P120" i="137"/>
  <c r="O120" i="137"/>
  <c r="N120" i="137"/>
  <c r="P118" i="137"/>
  <c r="O118" i="137"/>
  <c r="N118" i="137"/>
  <c r="P117" i="137"/>
  <c r="O117" i="137"/>
  <c r="N117" i="137"/>
  <c r="P116" i="137"/>
  <c r="O116" i="137"/>
  <c r="N116" i="137"/>
  <c r="P114" i="137"/>
  <c r="O114" i="137"/>
  <c r="N114" i="137"/>
  <c r="P113" i="137"/>
  <c r="O113" i="137"/>
  <c r="N113" i="137"/>
  <c r="P112" i="137"/>
  <c r="O112" i="137"/>
  <c r="N112" i="137"/>
  <c r="P111" i="137"/>
  <c r="O111" i="137"/>
  <c r="N111" i="137"/>
  <c r="P109" i="137"/>
  <c r="O109" i="137"/>
  <c r="N109" i="137"/>
  <c r="P108" i="137"/>
  <c r="O108" i="137"/>
  <c r="N108" i="137"/>
  <c r="P107" i="137"/>
  <c r="O107" i="137"/>
  <c r="N107" i="137"/>
  <c r="P75" i="137"/>
  <c r="O75" i="137"/>
  <c r="N75" i="137"/>
  <c r="P69" i="137"/>
  <c r="O69" i="137"/>
  <c r="N69" i="137"/>
  <c r="P68" i="137"/>
  <c r="O68" i="137"/>
  <c r="N68" i="137"/>
  <c r="P67" i="137"/>
  <c r="O67" i="137"/>
  <c r="N67" i="137"/>
  <c r="P66" i="137"/>
  <c r="O66" i="137"/>
  <c r="N66" i="137"/>
  <c r="P62" i="137"/>
  <c r="O62" i="137"/>
  <c r="N62" i="137"/>
  <c r="P61" i="137"/>
  <c r="O61" i="137"/>
  <c r="N61" i="137"/>
  <c r="P60" i="137"/>
  <c r="O60" i="137"/>
  <c r="N60" i="137"/>
  <c r="P59" i="137"/>
  <c r="O59" i="137"/>
  <c r="N59" i="137"/>
  <c r="P58" i="137"/>
  <c r="O58" i="137"/>
  <c r="N58" i="137"/>
  <c r="P57" i="137"/>
  <c r="O57" i="137"/>
  <c r="N57" i="137"/>
  <c r="P56" i="137"/>
  <c r="O56" i="137"/>
  <c r="N56" i="137"/>
  <c r="P54" i="137"/>
  <c r="O54" i="137"/>
  <c r="N54" i="137"/>
  <c r="P53" i="137"/>
  <c r="O53" i="137"/>
  <c r="N53" i="137"/>
  <c r="P52" i="137"/>
  <c r="O52" i="137"/>
  <c r="N52" i="137"/>
  <c r="P51" i="137"/>
  <c r="O51" i="137"/>
  <c r="N51" i="137"/>
  <c r="P46" i="137"/>
  <c r="O46" i="137"/>
  <c r="N46" i="137"/>
  <c r="P45" i="137"/>
  <c r="O45" i="137"/>
  <c r="N45" i="137"/>
  <c r="P43" i="137"/>
  <c r="O43" i="137"/>
  <c r="N43" i="137"/>
  <c r="P42" i="137"/>
  <c r="O42" i="137"/>
  <c r="N42" i="137"/>
  <c r="P41" i="137"/>
  <c r="O41" i="137"/>
  <c r="N41" i="137"/>
  <c r="P40" i="137"/>
  <c r="O40" i="137"/>
  <c r="N40" i="137"/>
  <c r="P37" i="137"/>
  <c r="O37" i="137"/>
  <c r="N37" i="137"/>
  <c r="P30" i="137"/>
  <c r="O30" i="137"/>
  <c r="N30" i="137"/>
  <c r="P28" i="137"/>
  <c r="O28" i="137"/>
  <c r="N28" i="137"/>
  <c r="P27" i="137"/>
  <c r="O27" i="137"/>
  <c r="N27" i="137"/>
  <c r="P26" i="137"/>
  <c r="O26" i="137"/>
  <c r="N26" i="137"/>
  <c r="P24" i="137"/>
  <c r="O24" i="137"/>
  <c r="N24" i="137"/>
  <c r="P23" i="137"/>
  <c r="O23" i="137"/>
  <c r="N23" i="137"/>
  <c r="P18" i="137"/>
  <c r="O18" i="137"/>
  <c r="N18" i="137"/>
  <c r="P17" i="137"/>
  <c r="O17" i="137"/>
  <c r="N17" i="137"/>
  <c r="P16" i="137"/>
  <c r="O16" i="137"/>
  <c r="N16" i="137"/>
  <c r="P14" i="137"/>
  <c r="O14" i="137"/>
  <c r="N14" i="137"/>
  <c r="P13" i="137"/>
  <c r="O13" i="137"/>
  <c r="N13" i="137"/>
  <c r="D159" i="137"/>
  <c r="D162" i="137" s="1"/>
  <c r="E159" i="137" s="1"/>
  <c r="H140" i="137"/>
  <c r="I124" i="77" s="1"/>
  <c r="D127" i="137"/>
  <c r="D119" i="137"/>
  <c r="D115" i="137"/>
  <c r="L127" i="137"/>
  <c r="K127" i="137"/>
  <c r="J127" i="137"/>
  <c r="I127" i="137"/>
  <c r="O127" i="137" s="1"/>
  <c r="H127" i="137"/>
  <c r="G127" i="137"/>
  <c r="F127" i="137"/>
  <c r="E127" i="137"/>
  <c r="N127" i="137" s="1"/>
  <c r="L119" i="137"/>
  <c r="K119" i="137"/>
  <c r="J119" i="137"/>
  <c r="I119" i="137"/>
  <c r="O119" i="137" s="1"/>
  <c r="H119" i="137"/>
  <c r="G119" i="137"/>
  <c r="F119" i="137"/>
  <c r="E119" i="137"/>
  <c r="N119" i="137" s="1"/>
  <c r="L115" i="137"/>
  <c r="K115" i="137"/>
  <c r="J115" i="137"/>
  <c r="I115" i="137"/>
  <c r="O115" i="137" s="1"/>
  <c r="H115" i="137"/>
  <c r="G115" i="137"/>
  <c r="F115" i="137"/>
  <c r="E115" i="137"/>
  <c r="N115" i="137" s="1"/>
  <c r="L110" i="137"/>
  <c r="K110" i="137"/>
  <c r="J110" i="137"/>
  <c r="I110" i="137"/>
  <c r="H110" i="137"/>
  <c r="G110" i="137"/>
  <c r="F110" i="137"/>
  <c r="E110" i="137"/>
  <c r="N110" i="137" s="1"/>
  <c r="D110" i="137"/>
  <c r="D106" i="137"/>
  <c r="D105" i="137" s="1"/>
  <c r="L106" i="137"/>
  <c r="K106" i="137"/>
  <c r="J106" i="137"/>
  <c r="I106" i="137"/>
  <c r="H106" i="137"/>
  <c r="G106" i="137"/>
  <c r="F106" i="137"/>
  <c r="E106" i="137"/>
  <c r="E105" i="137" s="1"/>
  <c r="E104" i="137" s="1"/>
  <c r="L105" i="137"/>
  <c r="J105" i="137"/>
  <c r="H105" i="137"/>
  <c r="F105" i="137"/>
  <c r="L104" i="137"/>
  <c r="L139" i="137" s="1"/>
  <c r="L96" i="137"/>
  <c r="K96" i="137"/>
  <c r="J96" i="137"/>
  <c r="I96" i="137"/>
  <c r="H96" i="137"/>
  <c r="G96" i="137"/>
  <c r="F96" i="137"/>
  <c r="E96" i="137"/>
  <c r="D96" i="137"/>
  <c r="L92" i="137"/>
  <c r="K92" i="137"/>
  <c r="J92" i="137"/>
  <c r="I92" i="137"/>
  <c r="H92" i="137"/>
  <c r="G92" i="137"/>
  <c r="F92" i="137"/>
  <c r="E92" i="137"/>
  <c r="D92" i="137"/>
  <c r="D87" i="137"/>
  <c r="L87" i="137"/>
  <c r="K87" i="137"/>
  <c r="J87" i="137"/>
  <c r="I87" i="137"/>
  <c r="H87" i="137"/>
  <c r="G87" i="137"/>
  <c r="F87" i="137"/>
  <c r="E87" i="137"/>
  <c r="L83" i="137"/>
  <c r="K83" i="137"/>
  <c r="J83" i="137"/>
  <c r="J82" i="137" s="1"/>
  <c r="I83" i="137"/>
  <c r="H83" i="137"/>
  <c r="H82" i="137" s="1"/>
  <c r="G83" i="137"/>
  <c r="F83" i="137"/>
  <c r="F82" i="137" s="1"/>
  <c r="E83" i="137"/>
  <c r="D83" i="137"/>
  <c r="L82" i="137"/>
  <c r="D81" i="137"/>
  <c r="L74" i="137"/>
  <c r="K74" i="137"/>
  <c r="J74" i="137"/>
  <c r="I74" i="137"/>
  <c r="O74" i="137" s="1"/>
  <c r="H74" i="137"/>
  <c r="G74" i="137"/>
  <c r="F74" i="137"/>
  <c r="E74" i="137"/>
  <c r="N74" i="137" s="1"/>
  <c r="D74" i="137"/>
  <c r="L73" i="137"/>
  <c r="L76" i="137" s="1"/>
  <c r="L141" i="137" s="1"/>
  <c r="K73" i="137"/>
  <c r="J73" i="137"/>
  <c r="J76" i="137" s="1"/>
  <c r="J141" i="137" s="1"/>
  <c r="I73" i="137"/>
  <c r="H73" i="137"/>
  <c r="H76" i="137" s="1"/>
  <c r="H141" i="137" s="1"/>
  <c r="G73" i="137"/>
  <c r="F73" i="137"/>
  <c r="F76" i="137" s="1"/>
  <c r="F141" i="137" s="1"/>
  <c r="E73" i="137"/>
  <c r="D73" i="137"/>
  <c r="D76" i="137" s="1"/>
  <c r="L70" i="137"/>
  <c r="K70" i="137"/>
  <c r="K140" i="137" s="1"/>
  <c r="L124" i="77" s="1"/>
  <c r="J70" i="137"/>
  <c r="I70" i="137"/>
  <c r="H70" i="137"/>
  <c r="G70" i="137"/>
  <c r="G140" i="137" s="1"/>
  <c r="H124" i="77" s="1"/>
  <c r="F70" i="137"/>
  <c r="E70" i="137"/>
  <c r="D70" i="137"/>
  <c r="D55" i="137"/>
  <c r="C55" i="137"/>
  <c r="L55" i="137"/>
  <c r="K55" i="137"/>
  <c r="J55" i="137"/>
  <c r="I55" i="137"/>
  <c r="H55" i="137"/>
  <c r="G55" i="137"/>
  <c r="F55" i="137"/>
  <c r="E55" i="137"/>
  <c r="L50" i="137"/>
  <c r="L63" i="137" s="1"/>
  <c r="K50" i="137"/>
  <c r="K63" i="137" s="1"/>
  <c r="J50" i="137"/>
  <c r="J63" i="137" s="1"/>
  <c r="I50" i="137"/>
  <c r="H50" i="137"/>
  <c r="H63" i="137" s="1"/>
  <c r="G50" i="137"/>
  <c r="G63" i="137" s="1"/>
  <c r="F50" i="137"/>
  <c r="F63" i="137" s="1"/>
  <c r="E50" i="137"/>
  <c r="D50" i="137"/>
  <c r="C50" i="137"/>
  <c r="C63" i="137" s="1"/>
  <c r="D44" i="137"/>
  <c r="D39" i="137" s="1"/>
  <c r="C44" i="137"/>
  <c r="C39" i="137" s="1"/>
  <c r="L44" i="137"/>
  <c r="L39" i="137" s="1"/>
  <c r="K44" i="137"/>
  <c r="J44" i="137"/>
  <c r="J39" i="137" s="1"/>
  <c r="I44" i="137"/>
  <c r="H44" i="137"/>
  <c r="G44" i="137"/>
  <c r="F44" i="137"/>
  <c r="E44" i="137"/>
  <c r="K39" i="137"/>
  <c r="H39" i="137"/>
  <c r="G39" i="137"/>
  <c r="F39" i="137"/>
  <c r="L38" i="137"/>
  <c r="K38" i="137"/>
  <c r="J38" i="137"/>
  <c r="I38" i="137"/>
  <c r="H38" i="137"/>
  <c r="G38" i="137"/>
  <c r="F38" i="137"/>
  <c r="E38" i="137"/>
  <c r="D38" i="137"/>
  <c r="L36" i="137"/>
  <c r="L34" i="137" s="1"/>
  <c r="K36" i="137"/>
  <c r="J36" i="137"/>
  <c r="I36" i="137"/>
  <c r="H36" i="137"/>
  <c r="H34" i="137" s="1"/>
  <c r="G36" i="137"/>
  <c r="F36" i="137"/>
  <c r="E36" i="137"/>
  <c r="D36" i="137"/>
  <c r="L35" i="137"/>
  <c r="K35" i="137"/>
  <c r="J35" i="137"/>
  <c r="I35" i="137"/>
  <c r="H35" i="137"/>
  <c r="G35" i="137"/>
  <c r="F35" i="137"/>
  <c r="E35" i="137"/>
  <c r="D35" i="137"/>
  <c r="C34" i="137"/>
  <c r="L33" i="137"/>
  <c r="K33" i="137"/>
  <c r="J33" i="137"/>
  <c r="I33" i="137"/>
  <c r="H33" i="137"/>
  <c r="G33" i="137"/>
  <c r="F33" i="137"/>
  <c r="E33" i="137"/>
  <c r="D33" i="137"/>
  <c r="L32" i="137"/>
  <c r="K32" i="137"/>
  <c r="J32" i="137"/>
  <c r="I32" i="137"/>
  <c r="H32" i="137"/>
  <c r="G32" i="137"/>
  <c r="F32" i="137"/>
  <c r="E32" i="137"/>
  <c r="N32" i="137" s="1"/>
  <c r="D32" i="137"/>
  <c r="L31" i="137"/>
  <c r="K31" i="137"/>
  <c r="J31" i="137"/>
  <c r="J29" i="137" s="1"/>
  <c r="I31" i="137"/>
  <c r="H31" i="137"/>
  <c r="G31" i="137"/>
  <c r="F31" i="137"/>
  <c r="F29" i="137" s="1"/>
  <c r="E31" i="137"/>
  <c r="D31" i="137"/>
  <c r="H29" i="137"/>
  <c r="C29" i="137"/>
  <c r="L25" i="137"/>
  <c r="L22" i="137" s="1"/>
  <c r="K25" i="137"/>
  <c r="K22" i="137" s="1"/>
  <c r="J25" i="137"/>
  <c r="I25" i="137"/>
  <c r="I22" i="137" s="1"/>
  <c r="H25" i="137"/>
  <c r="G25" i="137"/>
  <c r="G22" i="137" s="1"/>
  <c r="F25" i="137"/>
  <c r="E25" i="137"/>
  <c r="E22" i="137" s="1"/>
  <c r="D25" i="137"/>
  <c r="C25" i="137"/>
  <c r="C22" i="137" s="1"/>
  <c r="C19" i="137" s="1"/>
  <c r="J22" i="137"/>
  <c r="F22" i="137"/>
  <c r="L21" i="137"/>
  <c r="K21" i="137"/>
  <c r="J21" i="137"/>
  <c r="I21" i="137"/>
  <c r="H21" i="137"/>
  <c r="N21" i="137" s="1"/>
  <c r="G21" i="137"/>
  <c r="F21" i="137"/>
  <c r="E21" i="137"/>
  <c r="D21" i="137"/>
  <c r="P21" i="137" s="1"/>
  <c r="L20" i="137"/>
  <c r="K20" i="137"/>
  <c r="J20" i="137"/>
  <c r="I20" i="137"/>
  <c r="O20" i="137" s="1"/>
  <c r="H20" i="137"/>
  <c r="G20" i="137"/>
  <c r="F20" i="137"/>
  <c r="E20" i="137"/>
  <c r="N20" i="137" s="1"/>
  <c r="D20" i="137"/>
  <c r="C15" i="137"/>
  <c r="C12" i="137" s="1"/>
  <c r="L15" i="137"/>
  <c r="K15" i="137"/>
  <c r="K12" i="137" s="1"/>
  <c r="J15" i="137"/>
  <c r="I15" i="137"/>
  <c r="H15" i="137"/>
  <c r="G15" i="137"/>
  <c r="F15" i="137"/>
  <c r="E15" i="137"/>
  <c r="D15" i="137"/>
  <c r="D12" i="137"/>
  <c r="L12" i="137"/>
  <c r="J12" i="137"/>
  <c r="I12" i="137"/>
  <c r="O12" i="137" s="1"/>
  <c r="H12" i="137"/>
  <c r="F12" i="137"/>
  <c r="L11" i="137"/>
  <c r="L9" i="137" s="1"/>
  <c r="K11" i="137"/>
  <c r="J11" i="137"/>
  <c r="I11" i="137"/>
  <c r="H11" i="137"/>
  <c r="H9" i="137" s="1"/>
  <c r="G11" i="137"/>
  <c r="F11" i="137"/>
  <c r="F9" i="137" s="1"/>
  <c r="E11" i="137"/>
  <c r="D11" i="137"/>
  <c r="L10" i="137"/>
  <c r="K10" i="137"/>
  <c r="J10" i="137"/>
  <c r="I10" i="137"/>
  <c r="O10" i="137" s="1"/>
  <c r="H10" i="137"/>
  <c r="G10" i="137"/>
  <c r="F10" i="137"/>
  <c r="E10" i="137"/>
  <c r="N10" i="137" s="1"/>
  <c r="D10" i="137"/>
  <c r="J9" i="137"/>
  <c r="C9" i="137"/>
  <c r="L8" i="137"/>
  <c r="K8" i="137"/>
  <c r="J8" i="137"/>
  <c r="I8" i="137"/>
  <c r="H8" i="137"/>
  <c r="G8" i="137"/>
  <c r="G6" i="137" s="1"/>
  <c r="F8" i="137"/>
  <c r="E8" i="137"/>
  <c r="D8" i="137"/>
  <c r="L7" i="137"/>
  <c r="K7" i="137"/>
  <c r="J7" i="137"/>
  <c r="I7" i="137"/>
  <c r="H7" i="137"/>
  <c r="G7" i="137"/>
  <c r="F7" i="137"/>
  <c r="E7" i="137"/>
  <c r="D7" i="137"/>
  <c r="F6" i="137"/>
  <c r="C6" i="137"/>
  <c r="I109" i="53" l="1"/>
  <c r="D113" i="53"/>
  <c r="H113" i="53"/>
  <c r="K113" i="53"/>
  <c r="I117" i="53"/>
  <c r="K120" i="53"/>
  <c r="I113" i="53"/>
  <c r="F114" i="53"/>
  <c r="F113" i="53" s="1"/>
  <c r="E115" i="53"/>
  <c r="E150" i="53"/>
  <c r="J64" i="53"/>
  <c r="J109" i="53" s="1"/>
  <c r="D92" i="53"/>
  <c r="D119" i="53" s="1"/>
  <c r="K109" i="53"/>
  <c r="E15" i="53"/>
  <c r="E60" i="53" s="1"/>
  <c r="D29" i="53"/>
  <c r="F110" i="53"/>
  <c r="F108" i="53" s="1"/>
  <c r="J110" i="53"/>
  <c r="I77" i="53"/>
  <c r="G118" i="53"/>
  <c r="E111" i="53"/>
  <c r="E114" i="53"/>
  <c r="E113" i="53" s="1"/>
  <c r="D150" i="53"/>
  <c r="G94" i="79"/>
  <c r="H150" i="53"/>
  <c r="K94" i="79"/>
  <c r="C15" i="53"/>
  <c r="K60" i="53"/>
  <c r="J15" i="53"/>
  <c r="J60" i="53" s="1"/>
  <c r="I115" i="53"/>
  <c r="H67" i="53"/>
  <c r="H110" i="53" s="1"/>
  <c r="H108" i="53" s="1"/>
  <c r="C109" i="53"/>
  <c r="C108" i="53" s="1"/>
  <c r="G109" i="53"/>
  <c r="F115" i="53"/>
  <c r="J115" i="53"/>
  <c r="F150" i="53"/>
  <c r="I94" i="79"/>
  <c r="J150" i="53"/>
  <c r="M94" i="79"/>
  <c r="I150" i="53"/>
  <c r="I15" i="53"/>
  <c r="I60" i="53" s="1"/>
  <c r="D15" i="53"/>
  <c r="H15" i="53"/>
  <c r="H60" i="53" s="1"/>
  <c r="C29" i="53"/>
  <c r="K29" i="53"/>
  <c r="F118" i="53"/>
  <c r="J118" i="53"/>
  <c r="G92" i="53"/>
  <c r="G119" i="53" s="1"/>
  <c r="K92" i="53"/>
  <c r="K119" i="53" s="1"/>
  <c r="J92" i="53"/>
  <c r="J119" i="53" s="1"/>
  <c r="E92" i="53"/>
  <c r="E119" i="53" s="1"/>
  <c r="D111" i="53"/>
  <c r="D108" i="53" s="1"/>
  <c r="H111" i="53"/>
  <c r="J113" i="53"/>
  <c r="C150" i="53"/>
  <c r="F94" i="79"/>
  <c r="G150" i="53"/>
  <c r="J94" i="79"/>
  <c r="K150" i="53"/>
  <c r="N94" i="79"/>
  <c r="F5" i="137"/>
  <c r="N15" i="137"/>
  <c r="O15" i="137"/>
  <c r="P55" i="137"/>
  <c r="O7" i="137"/>
  <c r="P8" i="137"/>
  <c r="O31" i="137"/>
  <c r="P32" i="137"/>
  <c r="L29" i="137"/>
  <c r="N33" i="137"/>
  <c r="P70" i="137"/>
  <c r="H78" i="137"/>
  <c r="L78" i="137"/>
  <c r="G76" i="137"/>
  <c r="G141" i="137" s="1"/>
  <c r="K76" i="137"/>
  <c r="K141" i="137" s="1"/>
  <c r="D82" i="137"/>
  <c r="L140" i="137"/>
  <c r="M124" i="77" s="1"/>
  <c r="P33" i="137"/>
  <c r="O35" i="137"/>
  <c r="P36" i="137"/>
  <c r="G34" i="137"/>
  <c r="N55" i="137"/>
  <c r="N70" i="137"/>
  <c r="I105" i="137"/>
  <c r="I104" i="137" s="1"/>
  <c r="I139" i="137" s="1"/>
  <c r="G105" i="137"/>
  <c r="G104" i="137" s="1"/>
  <c r="G139" i="137" s="1"/>
  <c r="K105" i="137"/>
  <c r="K104" i="137" s="1"/>
  <c r="K139" i="137" s="1"/>
  <c r="K145" i="137" s="1"/>
  <c r="K148" i="137" s="1"/>
  <c r="K151" i="137" s="1"/>
  <c r="K154" i="137" s="1"/>
  <c r="P115" i="137"/>
  <c r="P119" i="137"/>
  <c r="P127" i="137"/>
  <c r="L135" i="137"/>
  <c r="L138" i="137" s="1"/>
  <c r="K6" i="137"/>
  <c r="E12" i="137"/>
  <c r="O21" i="137"/>
  <c r="O22" i="137"/>
  <c r="G29" i="137"/>
  <c r="K29" i="137"/>
  <c r="O33" i="137"/>
  <c r="N36" i="137"/>
  <c r="O36" i="137"/>
  <c r="P38" i="137"/>
  <c r="N50" i="137"/>
  <c r="O50" i="137"/>
  <c r="N73" i="137"/>
  <c r="O73" i="137"/>
  <c r="P74" i="137"/>
  <c r="P110" i="137"/>
  <c r="D140" i="137"/>
  <c r="E124" i="77" s="1"/>
  <c r="G135" i="137"/>
  <c r="G138" i="137" s="1"/>
  <c r="K135" i="137"/>
  <c r="K138" i="137" s="1"/>
  <c r="E162" i="137"/>
  <c r="F159" i="137" s="1"/>
  <c r="F162" i="137" s="1"/>
  <c r="G159" i="137" s="1"/>
  <c r="G162" i="137" s="1"/>
  <c r="H159" i="137" s="1"/>
  <c r="H162" i="137" s="1"/>
  <c r="I159" i="137" s="1"/>
  <c r="I162" i="137" s="1"/>
  <c r="J159" i="137" s="1"/>
  <c r="J162" i="137" s="1"/>
  <c r="K159" i="137" s="1"/>
  <c r="K162" i="137" s="1"/>
  <c r="L159" i="137" s="1"/>
  <c r="L162" i="137" s="1"/>
  <c r="P25" i="137"/>
  <c r="D22" i="137"/>
  <c r="O44" i="137"/>
  <c r="I39" i="137"/>
  <c r="O39" i="137" s="1"/>
  <c r="D6" i="137"/>
  <c r="P35" i="137"/>
  <c r="N35" i="137"/>
  <c r="E34" i="137"/>
  <c r="K34" i="137"/>
  <c r="O38" i="137"/>
  <c r="P50" i="137"/>
  <c r="D63" i="137"/>
  <c r="N7" i="137"/>
  <c r="P7" i="137"/>
  <c r="H22" i="137"/>
  <c r="N25" i="137"/>
  <c r="E39" i="137"/>
  <c r="N44" i="137"/>
  <c r="N8" i="137"/>
  <c r="O8" i="137"/>
  <c r="P10" i="137"/>
  <c r="P20" i="137"/>
  <c r="N38" i="137"/>
  <c r="P44" i="137"/>
  <c r="L145" i="137"/>
  <c r="L148" i="137" s="1"/>
  <c r="L151" i="137" s="1"/>
  <c r="L154" i="137" s="1"/>
  <c r="D9" i="137"/>
  <c r="P11" i="137"/>
  <c r="G12" i="137"/>
  <c r="N12" i="137" s="1"/>
  <c r="P15" i="137"/>
  <c r="P31" i="137"/>
  <c r="N31" i="137"/>
  <c r="E29" i="137"/>
  <c r="O55" i="137"/>
  <c r="F78" i="137"/>
  <c r="J78" i="137"/>
  <c r="D129" i="137"/>
  <c r="C124" i="53" s="1"/>
  <c r="G78" i="137"/>
  <c r="E139" i="137"/>
  <c r="P73" i="137"/>
  <c r="O106" i="137"/>
  <c r="E9" i="137"/>
  <c r="I9" i="137"/>
  <c r="E19" i="137"/>
  <c r="I19" i="137"/>
  <c r="I29" i="137"/>
  <c r="O29" i="137" s="1"/>
  <c r="E63" i="137"/>
  <c r="N63" i="137" s="1"/>
  <c r="I63" i="137"/>
  <c r="O63" i="137" s="1"/>
  <c r="E76" i="137"/>
  <c r="I76" i="137"/>
  <c r="I78" i="137" s="1"/>
  <c r="D78" i="137"/>
  <c r="G82" i="137"/>
  <c r="K82" i="137"/>
  <c r="H104" i="137"/>
  <c r="H139" i="137" s="1"/>
  <c r="E140" i="137"/>
  <c r="I140" i="137"/>
  <c r="D141" i="137"/>
  <c r="N160" i="137"/>
  <c r="O25" i="137"/>
  <c r="P106" i="137"/>
  <c r="N161" i="137"/>
  <c r="N105" i="137"/>
  <c r="O110" i="137"/>
  <c r="J6" i="137"/>
  <c r="J5" i="137" s="1"/>
  <c r="J47" i="137" s="1"/>
  <c r="F19" i="137"/>
  <c r="J19" i="137"/>
  <c r="E78" i="137"/>
  <c r="F140" i="137"/>
  <c r="G124" i="77" s="1"/>
  <c r="J140" i="137"/>
  <c r="K124" i="77" s="1"/>
  <c r="N11" i="137"/>
  <c r="O32" i="137"/>
  <c r="O104" i="137"/>
  <c r="O70" i="137"/>
  <c r="H6" i="137"/>
  <c r="L6" i="137"/>
  <c r="L5" i="137" s="1"/>
  <c r="L47" i="137" s="1"/>
  <c r="G9" i="137"/>
  <c r="G5" i="137" s="1"/>
  <c r="G47" i="137" s="1"/>
  <c r="K9" i="137"/>
  <c r="C5" i="137"/>
  <c r="D29" i="137"/>
  <c r="P160" i="137"/>
  <c r="O160" i="137"/>
  <c r="O11" i="137"/>
  <c r="N22" i="137"/>
  <c r="N106" i="137"/>
  <c r="O132" i="137"/>
  <c r="D135" i="137"/>
  <c r="D138" i="137" s="1"/>
  <c r="H135" i="137"/>
  <c r="H138" i="137" s="1"/>
  <c r="O134" i="137"/>
  <c r="P133" i="137"/>
  <c r="O133" i="137"/>
  <c r="N134" i="137"/>
  <c r="F135" i="137"/>
  <c r="F138" i="137" s="1"/>
  <c r="J135" i="137"/>
  <c r="J138" i="137" s="1"/>
  <c r="N133" i="137"/>
  <c r="O161" i="137"/>
  <c r="P161" i="137"/>
  <c r="K108" i="53"/>
  <c r="G105" i="53"/>
  <c r="G108" i="53"/>
  <c r="E67" i="53"/>
  <c r="E110" i="53" s="1"/>
  <c r="I67" i="53"/>
  <c r="I110" i="53" s="1"/>
  <c r="I108" i="53" s="1"/>
  <c r="I121" i="53" s="1"/>
  <c r="H92" i="53"/>
  <c r="H119" i="53" s="1"/>
  <c r="C92" i="53"/>
  <c r="C119" i="53" s="1"/>
  <c r="D87" i="53"/>
  <c r="D117" i="53" s="1"/>
  <c r="H87" i="53"/>
  <c r="H117" i="53" s="1"/>
  <c r="C87" i="53"/>
  <c r="C117" i="53" s="1"/>
  <c r="K77" i="53"/>
  <c r="C77" i="53"/>
  <c r="G77" i="53"/>
  <c r="H77" i="53"/>
  <c r="D63" i="53"/>
  <c r="K63" i="53"/>
  <c r="K105" i="53" s="1"/>
  <c r="C63" i="53"/>
  <c r="F63" i="53"/>
  <c r="F105" i="53" s="1"/>
  <c r="J63" i="53"/>
  <c r="J105" i="53" s="1"/>
  <c r="H63" i="53"/>
  <c r="H105" i="53" s="1"/>
  <c r="E64" i="53"/>
  <c r="E109" i="53" s="1"/>
  <c r="I64" i="53"/>
  <c r="F60" i="53"/>
  <c r="P134" i="137"/>
  <c r="E135" i="137"/>
  <c r="E138" i="137" s="1"/>
  <c r="I135" i="137"/>
  <c r="G145" i="137"/>
  <c r="P132" i="137"/>
  <c r="L156" i="137"/>
  <c r="D104" i="137"/>
  <c r="J104" i="137"/>
  <c r="J139" i="137" s="1"/>
  <c r="F104" i="137"/>
  <c r="F139" i="137" s="1"/>
  <c r="E82" i="137"/>
  <c r="I82" i="137"/>
  <c r="F34" i="137"/>
  <c r="J34" i="137"/>
  <c r="I34" i="137"/>
  <c r="D34" i="137"/>
  <c r="D19" i="137"/>
  <c r="G19" i="137"/>
  <c r="K19" i="137"/>
  <c r="H19" i="137"/>
  <c r="L19" i="137"/>
  <c r="K5" i="137"/>
  <c r="K47" i="137" s="1"/>
  <c r="H5" i="137"/>
  <c r="H47" i="137" s="1"/>
  <c r="E6" i="137"/>
  <c r="I6" i="137"/>
  <c r="F121" i="53" l="1"/>
  <c r="D121" i="53"/>
  <c r="C121" i="53"/>
  <c r="H121" i="53"/>
  <c r="D105" i="53"/>
  <c r="K121" i="53"/>
  <c r="C105" i="53"/>
  <c r="J108" i="53"/>
  <c r="J121" i="53" s="1"/>
  <c r="E108" i="53"/>
  <c r="E121" i="53" s="1"/>
  <c r="G121" i="53"/>
  <c r="C125" i="53"/>
  <c r="C152" i="53" s="1"/>
  <c r="I63" i="53"/>
  <c r="I105" i="53" s="1"/>
  <c r="D60" i="53"/>
  <c r="C60" i="53"/>
  <c r="N78" i="137"/>
  <c r="O139" i="137"/>
  <c r="O105" i="137"/>
  <c r="P140" i="137"/>
  <c r="H145" i="137"/>
  <c r="H156" i="137" s="1"/>
  <c r="P29" i="137"/>
  <c r="N29" i="137"/>
  <c r="F47" i="137"/>
  <c r="K78" i="137"/>
  <c r="O78" i="137" s="1"/>
  <c r="P105" i="137"/>
  <c r="E5" i="137"/>
  <c r="E47" i="137" s="1"/>
  <c r="N47" i="137" s="1"/>
  <c r="N6" i="137"/>
  <c r="O34" i="137"/>
  <c r="E145" i="137"/>
  <c r="E156" i="137" s="1"/>
  <c r="F145" i="137"/>
  <c r="F156" i="137" s="1"/>
  <c r="N76" i="137"/>
  <c r="E141" i="137"/>
  <c r="N141" i="137" s="1"/>
  <c r="O19" i="137"/>
  <c r="P9" i="137"/>
  <c r="J124" i="77"/>
  <c r="O140" i="137"/>
  <c r="N19" i="137"/>
  <c r="P39" i="137"/>
  <c r="N39" i="137"/>
  <c r="P19" i="137"/>
  <c r="H148" i="137"/>
  <c r="H151" i="137" s="1"/>
  <c r="H154" i="137" s="1"/>
  <c r="F124" i="77"/>
  <c r="N140" i="137"/>
  <c r="P78" i="137"/>
  <c r="O9" i="137"/>
  <c r="P12" i="137"/>
  <c r="P76" i="137"/>
  <c r="P22" i="137"/>
  <c r="I5" i="137"/>
  <c r="O6" i="137"/>
  <c r="P34" i="137"/>
  <c r="E81" i="137"/>
  <c r="E129" i="137" s="1"/>
  <c r="P104" i="137"/>
  <c r="D139" i="137"/>
  <c r="P139" i="137" s="1"/>
  <c r="J145" i="137"/>
  <c r="I141" i="137"/>
  <c r="O141" i="137" s="1"/>
  <c r="O76" i="137"/>
  <c r="N9" i="137"/>
  <c r="N139" i="137"/>
  <c r="N104" i="137"/>
  <c r="P63" i="137"/>
  <c r="N34" i="137"/>
  <c r="D5" i="137"/>
  <c r="D47" i="137" s="1"/>
  <c r="P6" i="137"/>
  <c r="P135" i="137"/>
  <c r="F148" i="137"/>
  <c r="F151" i="137" s="1"/>
  <c r="F154" i="137" s="1"/>
  <c r="N135" i="137"/>
  <c r="N138" i="137"/>
  <c r="E63" i="53"/>
  <c r="E105" i="53" s="1"/>
  <c r="G156" i="137"/>
  <c r="K156" i="137"/>
  <c r="I138" i="137"/>
  <c r="O135" i="137"/>
  <c r="G148" i="137"/>
  <c r="G151" i="137" s="1"/>
  <c r="G154" i="137" s="1"/>
  <c r="N5" i="137" l="1"/>
  <c r="P5" i="137"/>
  <c r="N145" i="137"/>
  <c r="E148" i="137"/>
  <c r="E151" i="137" s="1"/>
  <c r="E154" i="137" s="1"/>
  <c r="N154" i="137" s="1"/>
  <c r="J156" i="137"/>
  <c r="J148" i="137"/>
  <c r="J151" i="137" s="1"/>
  <c r="J154" i="137" s="1"/>
  <c r="I47" i="137"/>
  <c r="O47" i="137" s="1"/>
  <c r="O5" i="137"/>
  <c r="D145" i="137"/>
  <c r="P141" i="137"/>
  <c r="F81" i="137"/>
  <c r="F129" i="137" s="1"/>
  <c r="D124" i="53"/>
  <c r="D125" i="53" s="1"/>
  <c r="D152" i="53" s="1"/>
  <c r="I145" i="137"/>
  <c r="O138" i="137"/>
  <c r="P138" i="137"/>
  <c r="N148" i="137"/>
  <c r="N151" i="137" l="1"/>
  <c r="D156" i="137"/>
  <c r="D148" i="137"/>
  <c r="D151" i="137" s="1"/>
  <c r="D154" i="137" s="1"/>
  <c r="G81" i="137"/>
  <c r="G129" i="137" s="1"/>
  <c r="E124" i="53"/>
  <c r="E125" i="53" s="1"/>
  <c r="E152" i="53" s="1"/>
  <c r="P47" i="137"/>
  <c r="O145" i="137"/>
  <c r="I156" i="137"/>
  <c r="I148" i="137"/>
  <c r="P145" i="137"/>
  <c r="H81" i="137" l="1"/>
  <c r="H129" i="137" s="1"/>
  <c r="F124" i="53"/>
  <c r="F125" i="53" s="1"/>
  <c r="F152" i="53" s="1"/>
  <c r="I151" i="137"/>
  <c r="O148" i="137"/>
  <c r="P148" i="137"/>
  <c r="I81" i="137" l="1"/>
  <c r="I129" i="137" s="1"/>
  <c r="G124" i="53"/>
  <c r="G125" i="53" s="1"/>
  <c r="G152" i="53" s="1"/>
  <c r="I154" i="137"/>
  <c r="O151" i="137"/>
  <c r="P151" i="137"/>
  <c r="J81" i="137" l="1"/>
  <c r="J129" i="137" s="1"/>
  <c r="H124" i="53"/>
  <c r="H125" i="53" s="1"/>
  <c r="H152" i="53" s="1"/>
  <c r="O154" i="137"/>
  <c r="P154" i="137"/>
  <c r="K81" i="137" l="1"/>
  <c r="K129" i="137" s="1"/>
  <c r="I124" i="53"/>
  <c r="I125" i="53" s="1"/>
  <c r="I152" i="53" s="1"/>
  <c r="B93" i="135"/>
  <c r="B84" i="135"/>
  <c r="A75" i="135"/>
  <c r="A77" i="135" s="1"/>
  <c r="B79" i="135" s="1"/>
  <c r="A48" i="135"/>
  <c r="A49" i="135" s="1"/>
  <c r="A38" i="135"/>
  <c r="A39" i="135" s="1"/>
  <c r="A40" i="135" s="1"/>
  <c r="A41" i="135" s="1"/>
  <c r="A42" i="135" s="1"/>
  <c r="A43" i="135" s="1"/>
  <c r="B35" i="135"/>
  <c r="A25" i="135"/>
  <c r="A8" i="135"/>
  <c r="L81" i="137" l="1"/>
  <c r="L129" i="137" s="1"/>
  <c r="K124" i="53" s="1"/>
  <c r="K125" i="53" s="1"/>
  <c r="K152" i="53" s="1"/>
  <c r="J124" i="53"/>
  <c r="J125" i="53" s="1"/>
  <c r="J152" i="53" s="1"/>
  <c r="B51" i="135"/>
  <c r="A51" i="135"/>
  <c r="A79" i="135"/>
  <c r="A53" i="135" l="1"/>
  <c r="A56" i="135" s="1"/>
  <c r="A57" i="135" s="1"/>
  <c r="A58" i="135" s="1"/>
  <c r="A59" i="135" s="1"/>
  <c r="A60" i="135" s="1"/>
  <c r="A61" i="135" s="1"/>
  <c r="A62" i="135" s="1"/>
  <c r="A63" i="135" s="1"/>
  <c r="A64" i="135" s="1"/>
  <c r="A65" i="135" s="1"/>
  <c r="A66" i="135" s="1"/>
  <c r="A67" i="135" s="1"/>
  <c r="A68" i="135" s="1"/>
  <c r="A69" i="135" s="1"/>
  <c r="A70" i="135" s="1"/>
  <c r="B73" i="135"/>
  <c r="J235" i="144" l="1"/>
  <c r="I235" i="144" s="1"/>
  <c r="H235" i="144" s="1"/>
  <c r="G235" i="144" s="1"/>
  <c r="F235" i="144" s="1"/>
  <c r="E235" i="144" s="1"/>
  <c r="D235" i="144" s="1"/>
  <c r="C235" i="144" s="1"/>
  <c r="B235" i="144" s="1"/>
  <c r="J228" i="144"/>
  <c r="I228" i="144" s="1"/>
  <c r="H228" i="144" s="1"/>
  <c r="G228" i="144" s="1"/>
  <c r="F228" i="144" s="1"/>
  <c r="E228" i="144" s="1"/>
  <c r="D228" i="144" s="1"/>
  <c r="C228" i="144" s="1"/>
  <c r="B228" i="144" s="1"/>
  <c r="J221" i="144"/>
  <c r="I221" i="144" s="1"/>
  <c r="H221" i="144" s="1"/>
  <c r="G221" i="144" s="1"/>
  <c r="F221" i="144" s="1"/>
  <c r="E221" i="144" s="1"/>
  <c r="D221" i="144" s="1"/>
  <c r="C221" i="144" s="1"/>
  <c r="B221" i="144" s="1"/>
  <c r="N217" i="144"/>
  <c r="N216" i="144"/>
  <c r="N215" i="144"/>
  <c r="J214" i="144"/>
  <c r="I214" i="144" s="1"/>
  <c r="H214" i="144" s="1"/>
  <c r="G214" i="144" s="1"/>
  <c r="F214" i="144" s="1"/>
  <c r="E214" i="144" s="1"/>
  <c r="D214" i="144" s="1"/>
  <c r="C214" i="144" s="1"/>
  <c r="B214" i="144" s="1"/>
  <c r="N210" i="144"/>
  <c r="N209" i="144"/>
  <c r="N208" i="144"/>
  <c r="J207" i="144"/>
  <c r="I207" i="144" s="1"/>
  <c r="H207" i="144" s="1"/>
  <c r="G207" i="144" s="1"/>
  <c r="F207" i="144" s="1"/>
  <c r="E207" i="144" s="1"/>
  <c r="D207" i="144" s="1"/>
  <c r="C207" i="144" s="1"/>
  <c r="B207" i="144" s="1"/>
  <c r="N203" i="144"/>
  <c r="N202" i="144"/>
  <c r="N201" i="144"/>
  <c r="J200" i="144"/>
  <c r="I200" i="144" s="1"/>
  <c r="H200" i="144" s="1"/>
  <c r="G200" i="144" s="1"/>
  <c r="F200" i="144" s="1"/>
  <c r="E200" i="144" s="1"/>
  <c r="D200" i="144" s="1"/>
  <c r="C200" i="144" s="1"/>
  <c r="B200" i="144" s="1"/>
  <c r="Q180" i="144"/>
  <c r="J171" i="144"/>
  <c r="I171" i="144" s="1"/>
  <c r="H171" i="144" s="1"/>
  <c r="G171" i="144" s="1"/>
  <c r="F171" i="144" s="1"/>
  <c r="E171" i="144" s="1"/>
  <c r="D171" i="144" s="1"/>
  <c r="C171" i="144" s="1"/>
  <c r="B171" i="144" s="1"/>
  <c r="Q160" i="144"/>
  <c r="J155" i="144"/>
  <c r="I155" i="144"/>
  <c r="H155" i="144" s="1"/>
  <c r="G155" i="144" s="1"/>
  <c r="F155" i="144" s="1"/>
  <c r="E155" i="144" s="1"/>
  <c r="D155" i="144" s="1"/>
  <c r="C155" i="144" s="1"/>
  <c r="B155" i="144" s="1"/>
  <c r="Q150" i="144"/>
  <c r="J141" i="144"/>
  <c r="I141" i="144"/>
  <c r="H141" i="144" s="1"/>
  <c r="G141" i="144" s="1"/>
  <c r="F141" i="144" s="1"/>
  <c r="E141" i="144" s="1"/>
  <c r="D141" i="144" s="1"/>
  <c r="C141" i="144" s="1"/>
  <c r="B141" i="144" s="1"/>
  <c r="J125" i="144"/>
  <c r="I125" i="144" s="1"/>
  <c r="H125" i="144" s="1"/>
  <c r="G125" i="144" s="1"/>
  <c r="F125" i="144" s="1"/>
  <c r="E125" i="144" s="1"/>
  <c r="D125" i="144" s="1"/>
  <c r="C125" i="144" s="1"/>
  <c r="B125" i="144" s="1"/>
  <c r="Q120" i="144"/>
  <c r="J111" i="144"/>
  <c r="I111" i="144" s="1"/>
  <c r="H111" i="144" s="1"/>
  <c r="G111" i="144" s="1"/>
  <c r="F111" i="144" s="1"/>
  <c r="E111" i="144" s="1"/>
  <c r="D111" i="144" s="1"/>
  <c r="C111" i="144" s="1"/>
  <c r="B111" i="144" s="1"/>
  <c r="Q100" i="144"/>
  <c r="J95" i="144"/>
  <c r="I95" i="144"/>
  <c r="H95" i="144" s="1"/>
  <c r="G95" i="144" s="1"/>
  <c r="F95" i="144" s="1"/>
  <c r="E95" i="144" s="1"/>
  <c r="D95" i="144" s="1"/>
  <c r="C95" i="144" s="1"/>
  <c r="B95" i="144" s="1"/>
  <c r="Q90" i="144"/>
  <c r="J81" i="144"/>
  <c r="I81" i="144"/>
  <c r="H81" i="144" s="1"/>
  <c r="G81" i="144" s="1"/>
  <c r="F81" i="144" s="1"/>
  <c r="E81" i="144" s="1"/>
  <c r="D81" i="144" s="1"/>
  <c r="C81" i="144" s="1"/>
  <c r="B81" i="144" s="1"/>
  <c r="J64" i="144"/>
  <c r="I64" i="144"/>
  <c r="H64" i="144" s="1"/>
  <c r="G64" i="144" s="1"/>
  <c r="F64" i="144" s="1"/>
  <c r="E64" i="144" s="1"/>
  <c r="D64" i="144" s="1"/>
  <c r="C64" i="144" s="1"/>
  <c r="B64" i="144" s="1"/>
  <c r="Q59" i="144"/>
  <c r="J50" i="144"/>
  <c r="I50" i="144"/>
  <c r="H50" i="144"/>
  <c r="G50" i="144" s="1"/>
  <c r="F50" i="144" s="1"/>
  <c r="E50" i="144" s="1"/>
  <c r="D50" i="144" s="1"/>
  <c r="C50" i="144" s="1"/>
  <c r="B50" i="144" s="1"/>
  <c r="Q39" i="144"/>
  <c r="J34" i="144"/>
  <c r="I34" i="144"/>
  <c r="H34" i="144" s="1"/>
  <c r="G34" i="144" s="1"/>
  <c r="F34" i="144" s="1"/>
  <c r="E34" i="144" s="1"/>
  <c r="D34" i="144" s="1"/>
  <c r="C34" i="144" s="1"/>
  <c r="B34" i="144" s="1"/>
  <c r="Q29" i="144"/>
  <c r="J20" i="144"/>
  <c r="I20" i="144"/>
  <c r="H20" i="144" s="1"/>
  <c r="G20" i="144" s="1"/>
  <c r="F20" i="144" s="1"/>
  <c r="E20" i="144" s="1"/>
  <c r="D20" i="144" s="1"/>
  <c r="C20" i="144" s="1"/>
  <c r="B20" i="144" s="1"/>
  <c r="J4" i="144"/>
  <c r="I4" i="144" s="1"/>
  <c r="H4" i="144" s="1"/>
  <c r="G4" i="144" s="1"/>
  <c r="F4" i="144" s="1"/>
  <c r="E4" i="144" s="1"/>
  <c r="D4" i="144" s="1"/>
  <c r="C4" i="144" s="1"/>
  <c r="B4" i="144" s="1"/>
  <c r="Q9" i="144" l="1"/>
  <c r="Q69" i="144"/>
  <c r="Q130" i="144"/>
  <c r="A7" i="143"/>
  <c r="A8" i="143" s="1"/>
  <c r="A9" i="143" s="1"/>
  <c r="A10" i="143" s="1"/>
  <c r="A11" i="143" s="1"/>
  <c r="A12" i="143" s="1"/>
  <c r="A13" i="143" s="1"/>
  <c r="A14" i="143" s="1"/>
  <c r="A6" i="137" l="1"/>
  <c r="A7" i="137" s="1"/>
  <c r="A8" i="137" s="1"/>
  <c r="A9" i="137" s="1"/>
  <c r="A10" i="137" l="1"/>
  <c r="A11" i="137" l="1"/>
  <c r="A12" i="137" s="1"/>
  <c r="N156" i="137" l="1"/>
  <c r="A13" i="137"/>
  <c r="O156" i="137" l="1"/>
  <c r="A14" i="137"/>
  <c r="A15" i="137" s="1"/>
  <c r="A16" i="137" s="1"/>
  <c r="P156" i="137"/>
  <c r="A17" i="137" l="1"/>
  <c r="A18" i="137" s="1"/>
  <c r="A19" i="137" l="1"/>
  <c r="A20" i="137" l="1"/>
  <c r="A21" i="137" l="1"/>
  <c r="A22" i="137" s="1"/>
  <c r="A23" i="137" s="1"/>
  <c r="A24" i="137" l="1"/>
  <c r="A25" i="137" s="1"/>
  <c r="A26" i="137" s="1"/>
  <c r="A27" i="137" l="1"/>
  <c r="A28" i="137" s="1"/>
  <c r="A29" i="137" l="1"/>
  <c r="A30" i="137" l="1"/>
  <c r="A31" i="137" l="1"/>
  <c r="A32" i="137" s="1"/>
  <c r="A33" i="137" s="1"/>
  <c r="A34" i="137" l="1"/>
  <c r="A35" i="137" s="1"/>
  <c r="A36" i="137" l="1"/>
  <c r="A37" i="137" s="1"/>
  <c r="A38" i="137" s="1"/>
  <c r="A39" i="137" s="1"/>
  <c r="A40" i="137" l="1"/>
  <c r="A41" i="137" l="1"/>
  <c r="A42" i="137" s="1"/>
  <c r="A43" i="137" s="1"/>
  <c r="A44" i="137" s="1"/>
  <c r="A45" i="137" s="1"/>
  <c r="A46" i="137" l="1"/>
  <c r="A47" i="137" s="1"/>
  <c r="A50" i="137" l="1"/>
  <c r="A51" i="137" l="1"/>
  <c r="A52" i="137" l="1"/>
  <c r="A53" i="137" s="1"/>
  <c r="A54" i="137" s="1"/>
  <c r="A55" i="137" s="1"/>
  <c r="A56" i="137" l="1"/>
  <c r="A57" i="137" l="1"/>
  <c r="A58" i="137" s="1"/>
  <c r="A59" i="137" s="1"/>
  <c r="A60" i="137" l="1"/>
  <c r="A61" i="137" s="1"/>
  <c r="A62" i="137" s="1"/>
  <c r="A63" i="137" s="1"/>
  <c r="A66" i="137" l="1"/>
  <c r="A67" i="137" l="1"/>
  <c r="A68" i="137" s="1"/>
  <c r="A69" i="137" l="1"/>
  <c r="A70" i="137" s="1"/>
  <c r="A73" i="137" l="1"/>
  <c r="A74" i="137" s="1"/>
  <c r="A75" i="137" s="1"/>
  <c r="A76" i="137" s="1"/>
  <c r="A78" i="137"/>
  <c r="A81" i="137" s="1"/>
  <c r="A82" i="137" l="1"/>
  <c r="A83" i="137" s="1"/>
  <c r="A84" i="137" l="1"/>
  <c r="A85" i="137" s="1"/>
  <c r="A86" i="137" s="1"/>
  <c r="A87" i="137" s="1"/>
  <c r="A88" i="137" s="1"/>
  <c r="A89" i="137" s="1"/>
  <c r="A90" i="137" s="1"/>
  <c r="A91" i="137" s="1"/>
  <c r="A92" i="137" s="1"/>
  <c r="A93" i="137" s="1"/>
  <c r="A94" i="137" l="1"/>
  <c r="A95" i="137" s="1"/>
  <c r="A96" i="137" s="1"/>
  <c r="A97" i="137" s="1"/>
  <c r="A98" i="137" l="1"/>
  <c r="A99" i="137" s="1"/>
  <c r="A100" i="137" s="1"/>
  <c r="A101" i="137" s="1"/>
  <c r="A102" i="137" s="1"/>
  <c r="A103" i="137" s="1"/>
  <c r="A104" i="137" s="1"/>
  <c r="A105" i="137" l="1"/>
  <c r="A106" i="137" s="1"/>
  <c r="A107" i="137" l="1"/>
  <c r="A108" i="137" s="1"/>
  <c r="A109" i="137" s="1"/>
  <c r="A110" i="137" s="1"/>
  <c r="A111" i="137" s="1"/>
  <c r="A112" i="137" s="1"/>
  <c r="A113" i="137" s="1"/>
  <c r="A114" i="137" s="1"/>
  <c r="A115" i="137" s="1"/>
  <c r="A116" i="137" s="1"/>
  <c r="A117" i="137" l="1"/>
  <c r="A118" i="137" s="1"/>
  <c r="A119" i="137" s="1"/>
  <c r="A120" i="137" s="1"/>
  <c r="A121" i="137" l="1"/>
  <c r="A122" i="137" s="1"/>
  <c r="A123" i="137" s="1"/>
  <c r="A124" i="137" s="1"/>
  <c r="A125" i="137" s="1"/>
  <c r="A126" i="137" s="1"/>
  <c r="A127" i="137" s="1"/>
  <c r="A128" i="137" s="1"/>
  <c r="A129" i="137" l="1"/>
  <c r="A132" i="137" s="1"/>
  <c r="A133" i="137" l="1"/>
  <c r="A134" i="137" s="1"/>
  <c r="A135" i="137" s="1"/>
  <c r="A138" i="137" l="1"/>
  <c r="A139" i="137" l="1"/>
  <c r="A140" i="137" s="1"/>
  <c r="A141" i="137" s="1"/>
  <c r="A142" i="137" s="1"/>
  <c r="A143" i="137" s="1"/>
  <c r="A144" i="137" s="1"/>
  <c r="A145" i="137" s="1"/>
  <c r="A147" i="137" l="1"/>
  <c r="A148" i="137" l="1"/>
  <c r="A150" i="137" l="1"/>
  <c r="A151" i="137" s="1"/>
  <c r="A153" i="137" l="1"/>
  <c r="A154" i="137" s="1"/>
  <c r="A156" i="137" s="1"/>
  <c r="A159" i="137" s="1"/>
  <c r="A160" i="137" l="1"/>
  <c r="A161" i="137" s="1"/>
  <c r="A162" i="137" s="1"/>
  <c r="A40" i="134" l="1"/>
  <c r="A42" i="134" s="1"/>
  <c r="A43" i="134" s="1"/>
  <c r="A44" i="134" s="1"/>
  <c r="A45" i="134" s="1"/>
  <c r="A46" i="134" s="1"/>
  <c r="A47" i="134" s="1"/>
  <c r="A48" i="134" s="1"/>
  <c r="A49" i="134" s="1"/>
  <c r="A6" i="134"/>
  <c r="A7" i="134" s="1"/>
  <c r="A8" i="134" s="1"/>
  <c r="A9" i="134" s="1"/>
  <c r="A10" i="134" s="1"/>
  <c r="A11" i="134" s="1"/>
  <c r="A12" i="134" s="1"/>
  <c r="A13" i="134" s="1"/>
  <c r="A14" i="134" s="1"/>
  <c r="A15" i="134" s="1"/>
  <c r="A18" i="134" s="1"/>
  <c r="A19" i="134" s="1"/>
  <c r="A20" i="134" s="1"/>
  <c r="A21" i="134" s="1"/>
  <c r="A22" i="134" s="1"/>
  <c r="A23" i="134" s="1"/>
  <c r="A24" i="134" s="1"/>
  <c r="A25" i="134" s="1"/>
  <c r="A26" i="134" s="1"/>
  <c r="A27" i="134" s="1"/>
  <c r="A28" i="134" s="1"/>
  <c r="A29" i="134" s="1"/>
  <c r="A30" i="134" s="1"/>
  <c r="A31" i="134" s="1"/>
  <c r="A32" i="134" s="1"/>
  <c r="J14" i="107" l="1"/>
  <c r="I14" i="107"/>
  <c r="H14" i="107"/>
  <c r="G14" i="107"/>
  <c r="F14" i="107"/>
  <c r="E14" i="107"/>
  <c r="A17" i="79" l="1"/>
  <c r="A1" i="107" l="1"/>
  <c r="A18" i="79" l="1"/>
  <c r="A20" i="79" s="1"/>
  <c r="A21" i="79" s="1"/>
  <c r="A23" i="79" s="1"/>
  <c r="A25" i="79" s="1"/>
  <c r="A26" i="79" s="1"/>
  <c r="A27" i="79" s="1"/>
  <c r="A29" i="79" s="1"/>
  <c r="A30" i="79" s="1"/>
  <c r="A31" i="79" s="1"/>
  <c r="A32" i="79" s="1"/>
  <c r="A34" i="79" s="1"/>
  <c r="A35" i="79" s="1"/>
  <c r="A36" i="79" s="1"/>
  <c r="A38" i="79" s="1"/>
  <c r="A39" i="79" s="1"/>
  <c r="A40" i="79" s="1"/>
  <c r="A42" i="79" s="1"/>
  <c r="A43" i="79" s="1"/>
  <c r="A44" i="79" s="1"/>
  <c r="A46" i="79" s="1"/>
  <c r="A48" i="79" l="1"/>
  <c r="A49" i="79" s="1"/>
  <c r="A50" i="79" s="1"/>
  <c r="A51" i="79" s="1"/>
  <c r="A53" i="79" s="1"/>
  <c r="A55" i="79" s="1"/>
  <c r="A57" i="79" s="1"/>
  <c r="A59" i="79" s="1"/>
  <c r="A60" i="79" s="1"/>
  <c r="A64" i="79" s="1"/>
  <c r="A106" i="77"/>
  <c r="A107" i="77" s="1"/>
  <c r="A108" i="77" s="1"/>
  <c r="A109" i="77" s="1"/>
  <c r="A110" i="77" s="1"/>
  <c r="A111" i="77" s="1"/>
  <c r="A114" i="77" s="1"/>
  <c r="A115" i="77" s="1"/>
  <c r="A116" i="77" s="1"/>
  <c r="B5" i="77"/>
  <c r="B5" i="78" s="1"/>
  <c r="A10" i="78" l="1"/>
  <c r="A15" i="78" s="1"/>
  <c r="A16" i="78" s="1"/>
  <c r="K131" i="78" l="1"/>
  <c r="G131" i="78"/>
  <c r="I131" i="78"/>
  <c r="E131" i="78"/>
  <c r="J131" i="78"/>
  <c r="H131" i="78"/>
  <c r="F131" i="78"/>
  <c r="D131" i="78"/>
  <c r="A20" i="78"/>
  <c r="A18" i="78"/>
  <c r="A19" i="78"/>
  <c r="A17" i="78"/>
  <c r="A11" i="78"/>
  <c r="A12" i="78"/>
  <c r="A22" i="78" l="1"/>
  <c r="A23" i="78"/>
  <c r="A21" i="78"/>
  <c r="A67" i="79"/>
  <c r="A65" i="79"/>
  <c r="A66" i="79"/>
  <c r="A68" i="79"/>
  <c r="A70" i="79" s="1"/>
  <c r="A24" i="78" l="1"/>
  <c r="A25" i="78" s="1"/>
  <c r="A26" i="78" s="1"/>
  <c r="A27" i="78" s="1"/>
  <c r="A28" i="78" s="1"/>
  <c r="A29" i="78" s="1"/>
  <c r="A30" i="78" s="1"/>
  <c r="A73" i="79"/>
  <c r="A71" i="79"/>
  <c r="A74" i="79"/>
  <c r="A75" i="79" s="1"/>
  <c r="A72" i="79"/>
  <c r="A31" i="78" l="1"/>
  <c r="A33" i="78" s="1"/>
  <c r="A36" i="78" s="1"/>
  <c r="A37" i="78" s="1"/>
  <c r="A40" i="78" s="1"/>
  <c r="A41" i="78" s="1"/>
  <c r="A78" i="79"/>
  <c r="A80" i="79" s="1"/>
  <c r="A83" i="79" s="1"/>
  <c r="A84" i="79" s="1"/>
  <c r="A42" i="78" l="1"/>
  <c r="A43" i="78" s="1"/>
  <c r="A38" i="78"/>
  <c r="A39" i="78"/>
  <c r="A88" i="79"/>
  <c r="A86" i="79"/>
  <c r="A89" i="79"/>
  <c r="A90" i="79" s="1"/>
  <c r="A87" i="79"/>
  <c r="A85" i="79"/>
  <c r="A91" i="79" l="1"/>
  <c r="A47" i="78"/>
  <c r="A44" i="78"/>
  <c r="A45" i="78"/>
  <c r="A46" i="78"/>
  <c r="K129" i="78"/>
  <c r="I129" i="78"/>
  <c r="G129" i="78"/>
  <c r="E129" i="78"/>
  <c r="H129" i="78"/>
  <c r="D129" i="78"/>
  <c r="C129" i="78"/>
  <c r="J129" i="78"/>
  <c r="F129" i="78"/>
  <c r="A94" i="79" l="1"/>
  <c r="A93" i="79"/>
  <c r="A92" i="79"/>
  <c r="A50" i="78"/>
  <c r="A51" i="78" s="1"/>
  <c r="A52" i="78" s="1"/>
  <c r="A48" i="78"/>
  <c r="A49" i="78"/>
  <c r="A96" i="79" l="1"/>
  <c r="A98" i="79"/>
  <c r="A100" i="79" s="1"/>
  <c r="A101" i="79" s="1"/>
  <c r="A104" i="79" s="1"/>
  <c r="A105" i="79" s="1"/>
  <c r="A106" i="79" s="1"/>
  <c r="A107" i="79" s="1"/>
  <c r="A110" i="79" s="1"/>
  <c r="A111" i="79" s="1"/>
  <c r="A112" i="79" s="1"/>
  <c r="A95" i="79"/>
  <c r="A97" i="79"/>
  <c r="A53" i="78"/>
  <c r="A54" i="78" s="1"/>
  <c r="A55" i="78" s="1"/>
  <c r="A113" i="79" l="1"/>
  <c r="A114" i="79" s="1"/>
  <c r="A115" i="79" s="1"/>
  <c r="A116" i="79" s="1"/>
  <c r="A117" i="79" s="1"/>
  <c r="A118" i="79" s="1"/>
  <c r="A119" i="79" s="1"/>
  <c r="A120" i="79" s="1"/>
  <c r="A121" i="79" s="1"/>
  <c r="A56" i="78"/>
  <c r="A57" i="78" s="1"/>
  <c r="A59" i="78" s="1"/>
  <c r="A62" i="78" s="1"/>
  <c r="A68" i="78" s="1"/>
  <c r="A122" i="79" l="1"/>
  <c r="A123" i="79" s="1"/>
  <c r="A124" i="79" s="1"/>
  <c r="A125" i="79" s="1"/>
  <c r="A126" i="79" s="1"/>
  <c r="A129" i="79" s="1"/>
  <c r="A130" i="79" s="1"/>
  <c r="A131" i="79" s="1"/>
  <c r="A132" i="79" s="1"/>
  <c r="A133" i="79" s="1"/>
  <c r="A134" i="79" s="1"/>
  <c r="A135" i="79" s="1"/>
  <c r="A136" i="79" s="1"/>
  <c r="A139" i="79" s="1"/>
  <c r="A140" i="79" s="1"/>
  <c r="A141" i="79" s="1"/>
  <c r="A142" i="79" s="1"/>
  <c r="A144" i="79" s="1"/>
  <c r="A145" i="79" s="1"/>
  <c r="A146" i="79" s="1"/>
  <c r="A149" i="79" s="1"/>
  <c r="A66" i="78"/>
  <c r="A67" i="78"/>
  <c r="A64" i="78"/>
  <c r="A65" i="78"/>
  <c r="A63" i="78"/>
  <c r="A71" i="78"/>
  <c r="A69" i="78"/>
  <c r="A70" i="78"/>
  <c r="A148" i="79" l="1"/>
  <c r="A147" i="79"/>
  <c r="A75" i="78"/>
  <c r="A76" i="78" s="1"/>
  <c r="A77" i="78" s="1"/>
  <c r="A78" i="78" s="1"/>
  <c r="A80" i="78" s="1"/>
  <c r="A83" i="78" s="1"/>
  <c r="A72" i="78"/>
  <c r="A73" i="78"/>
  <c r="A74" i="78"/>
  <c r="A87" i="78" l="1"/>
  <c r="A86" i="78"/>
  <c r="A88" i="78"/>
  <c r="A84" i="78"/>
  <c r="A89" i="78"/>
  <c r="A85" i="78"/>
  <c r="A92" i="78" l="1"/>
  <c r="A91" i="78"/>
  <c r="A90" i="78"/>
  <c r="A93" i="78" l="1"/>
  <c r="A95" i="78"/>
  <c r="A96" i="78"/>
  <c r="A97" i="78" s="1"/>
  <c r="A98" i="78" s="1"/>
  <c r="A94" i="78"/>
  <c r="A101" i="78" l="1"/>
  <c r="A103" i="78" s="1"/>
  <c r="A5" i="85" l="1"/>
  <c r="A6" i="85" l="1"/>
  <c r="A7" i="85" s="1"/>
  <c r="A8" i="85" s="1"/>
  <c r="A9" i="85" l="1"/>
  <c r="A10" i="85" s="1"/>
  <c r="A11" i="85" s="1"/>
  <c r="A13" i="85" l="1"/>
  <c r="A14" i="85" s="1"/>
  <c r="A15" i="85" s="1"/>
  <c r="A16" i="85" s="1"/>
  <c r="A17" i="85" s="1"/>
  <c r="A18" i="85" s="1"/>
  <c r="A19" i="85" s="1"/>
  <c r="A20" i="85" s="1"/>
  <c r="A22" i="85" s="1"/>
  <c r="A23" i="85" s="1"/>
  <c r="A24" i="85" s="1"/>
  <c r="A25" i="85" s="1"/>
  <c r="A26" i="85" s="1"/>
  <c r="A27" i="85" s="1"/>
  <c r="A28" i="85" s="1"/>
  <c r="A29" i="85" s="1"/>
  <c r="A31" i="85" l="1"/>
  <c r="A32" i="85" l="1"/>
  <c r="A33" i="85" s="1"/>
  <c r="A34" i="85" s="1"/>
  <c r="A35" i="85" s="1"/>
  <c r="A36" i="85" s="1"/>
  <c r="A37" i="85" s="1"/>
  <c r="A38" i="85" s="1"/>
  <c r="A39" i="85" s="1"/>
  <c r="A40" i="85" s="1"/>
  <c r="A42" i="85" s="1"/>
  <c r="A43" i="85" s="1"/>
  <c r="A44" i="85" s="1"/>
  <c r="A45" i="85" s="1"/>
  <c r="A46" i="85" s="1"/>
  <c r="A47" i="85" s="1"/>
  <c r="A48" i="85" s="1"/>
  <c r="A49" i="85" s="1"/>
  <c r="A51" i="85" s="1"/>
  <c r="A52" i="85" l="1"/>
  <c r="A53" i="85" s="1"/>
  <c r="A54" i="85" s="1"/>
  <c r="A55" i="85" s="1"/>
  <c r="A56" i="85" s="1"/>
  <c r="A57" i="85" s="1"/>
  <c r="A58" i="85" s="1"/>
  <c r="A60" i="85" s="1"/>
  <c r="A61" i="85" s="1"/>
  <c r="A62" i="85" l="1"/>
  <c r="A63" i="85" s="1"/>
  <c r="A64" i="85" s="1"/>
  <c r="A66" i="85" s="1"/>
  <c r="A67" i="85" s="1"/>
  <c r="A7" i="53"/>
  <c r="A8" i="53" s="1"/>
  <c r="A9" i="53" s="1"/>
  <c r="A11" i="53" s="1"/>
  <c r="A12" i="53" s="1"/>
  <c r="A15" i="53" s="1"/>
  <c r="A16" i="53" l="1"/>
  <c r="A17" i="53" s="1"/>
  <c r="B1" i="78"/>
  <c r="B1" i="77"/>
  <c r="A68" i="85"/>
  <c r="A69" i="85" s="1"/>
  <c r="A70" i="85" s="1"/>
  <c r="A72" i="85" s="1"/>
  <c r="J172" i="77"/>
  <c r="G172" i="77"/>
  <c r="F172" i="77"/>
  <c r="L172" i="77"/>
  <c r="I172" i="77"/>
  <c r="E172" i="77"/>
  <c r="K172" i="77"/>
  <c r="H172" i="77"/>
  <c r="M172" i="77"/>
  <c r="A73" i="85" l="1"/>
  <c r="A74" i="85" s="1"/>
  <c r="A75" i="85" s="1"/>
  <c r="A76" i="85" s="1"/>
  <c r="A77" i="85" s="1"/>
  <c r="A78" i="85" s="1"/>
  <c r="A79" i="85" s="1"/>
  <c r="A81" i="85" s="1"/>
  <c r="A18" i="53"/>
  <c r="A19" i="53" s="1"/>
  <c r="A82" i="85" l="1"/>
  <c r="A83" i="85" s="1"/>
  <c r="A84" i="85" s="1"/>
  <c r="A85" i="85" s="1"/>
  <c r="A86" i="85" s="1"/>
  <c r="A87" i="85" s="1"/>
  <c r="A88" i="85" s="1"/>
  <c r="A90" i="85" s="1"/>
  <c r="A91" i="85" s="1"/>
  <c r="A20" i="53"/>
  <c r="N210" i="79"/>
  <c r="H210" i="79"/>
  <c r="F210" i="79"/>
  <c r="I210" i="79"/>
  <c r="J210" i="79"/>
  <c r="M210" i="79"/>
  <c r="L210" i="79"/>
  <c r="K210" i="79"/>
  <c r="A21" i="53" l="1"/>
  <c r="A22" i="53" s="1"/>
  <c r="G210" i="79"/>
  <c r="A23" i="53" l="1"/>
  <c r="A24" i="53" l="1"/>
  <c r="A25" i="53" s="1"/>
  <c r="A26" i="53" s="1"/>
  <c r="A27" i="53" l="1"/>
  <c r="A28" i="53" s="1"/>
  <c r="A29" i="53" l="1"/>
  <c r="A30" i="53" l="1"/>
  <c r="A31" i="53" l="1"/>
  <c r="A32" i="53" l="1"/>
  <c r="A33" i="53" s="1"/>
  <c r="A34" i="53" s="1"/>
  <c r="A35" i="53" s="1"/>
  <c r="A36" i="53" s="1"/>
  <c r="A37" i="53" s="1"/>
  <c r="A38" i="53" s="1"/>
  <c r="A39" i="53" s="1"/>
  <c r="A40" i="53" l="1"/>
  <c r="A41" i="53" l="1"/>
  <c r="A42" i="53" s="1"/>
  <c r="A43" i="53" s="1"/>
  <c r="A44" i="53" s="1"/>
  <c r="A45" i="53" s="1"/>
  <c r="A46" i="53" s="1"/>
  <c r="A47" i="53" l="1"/>
  <c r="A48" i="53" s="1"/>
  <c r="A49" i="53" l="1"/>
  <c r="A50" i="53" s="1"/>
  <c r="A51" i="53" s="1"/>
  <c r="A52" i="53" s="1"/>
  <c r="A53" i="53" l="1"/>
  <c r="A54" i="53" l="1"/>
  <c r="A55" i="53" s="1"/>
  <c r="A56" i="53" s="1"/>
  <c r="A57" i="53" s="1"/>
  <c r="A58" i="53" s="1"/>
  <c r="A59" i="53" l="1"/>
  <c r="A60" i="53" s="1"/>
  <c r="A63" i="53" s="1"/>
  <c r="A64" i="53" l="1"/>
  <c r="A65" i="53" s="1"/>
  <c r="A66" i="53" l="1"/>
  <c r="A67" i="53" s="1"/>
  <c r="A68" i="53" l="1"/>
  <c r="A69" i="53" l="1"/>
  <c r="A70" i="53" s="1"/>
  <c r="A71" i="53" s="1"/>
  <c r="A72" i="53" s="1"/>
  <c r="A73" i="53" s="1"/>
  <c r="A74" i="53" s="1"/>
  <c r="A75" i="53" s="1"/>
  <c r="A76" i="53" s="1"/>
  <c r="A77" i="53" l="1"/>
  <c r="A78" i="53" s="1"/>
  <c r="A79" i="53" s="1"/>
  <c r="A80" i="53" s="1"/>
  <c r="A81" i="53" s="1"/>
  <c r="A82" i="53" s="1"/>
  <c r="A83" i="53" s="1"/>
  <c r="A84" i="53" s="1"/>
  <c r="A85" i="53" s="1"/>
  <c r="A86" i="53" s="1"/>
  <c r="A87" i="53" s="1"/>
  <c r="A88" i="53" s="1"/>
  <c r="A89" i="53" l="1"/>
  <c r="A90" i="53" s="1"/>
  <c r="A91" i="53" l="1"/>
  <c r="A92" i="53" l="1"/>
  <c r="A93" i="53" s="1"/>
  <c r="A94" i="53" l="1"/>
  <c r="A95" i="53" s="1"/>
  <c r="A96" i="53" s="1"/>
  <c r="A97" i="53" s="1"/>
  <c r="A98" i="53" s="1"/>
  <c r="A99" i="53" s="1"/>
  <c r="A100" i="53" s="1"/>
  <c r="A101" i="53" s="1"/>
  <c r="A102" i="53" s="1"/>
  <c r="A103" i="53" s="1"/>
  <c r="A104" i="53" s="1"/>
  <c r="A105" i="53" l="1"/>
  <c r="A108" i="53" s="1"/>
  <c r="A109" i="53" s="1"/>
  <c r="A110" i="53" s="1"/>
  <c r="A111" i="53" s="1"/>
  <c r="A112" i="53" s="1"/>
  <c r="A113" i="53" l="1"/>
  <c r="A114" i="53" s="1"/>
  <c r="A115" i="53" l="1"/>
  <c r="A116" i="53" s="1"/>
  <c r="A117" i="53" s="1"/>
  <c r="A118" i="53" s="1"/>
  <c r="A119" i="53" s="1"/>
  <c r="A120" i="53" s="1"/>
  <c r="A121" i="53" l="1"/>
  <c r="A123" i="53" s="1"/>
  <c r="A124" i="53" l="1"/>
  <c r="A125" i="53" s="1"/>
  <c r="A128" i="53" s="1"/>
  <c r="A131" i="53" l="1"/>
  <c r="A132" i="53" l="1"/>
  <c r="A133" i="53" s="1"/>
  <c r="A134" i="53" s="1"/>
  <c r="A135" i="53" s="1"/>
  <c r="A138" i="53" l="1"/>
  <c r="A139" i="53" s="1"/>
  <c r="A140" i="53" s="1"/>
  <c r="A141" i="53" l="1"/>
  <c r="A142" i="53" s="1"/>
  <c r="A143" i="53" s="1"/>
  <c r="A144" i="53" l="1"/>
  <c r="A145" i="53" s="1"/>
  <c r="A146" i="53" s="1"/>
  <c r="A92" i="85"/>
  <c r="A93" i="85" s="1"/>
  <c r="A94" i="85" s="1"/>
  <c r="A147" i="53" l="1"/>
  <c r="A96" i="85"/>
  <c r="A97" i="85" s="1"/>
  <c r="A98" i="85" s="1"/>
  <c r="A99" i="85" s="1"/>
  <c r="A100" i="85" s="1"/>
  <c r="A148" i="53" l="1"/>
  <c r="A149" i="53" s="1"/>
  <c r="A102" i="85"/>
  <c r="A103" i="85" s="1"/>
  <c r="A104" i="85" s="1"/>
  <c r="A105" i="85" s="1"/>
  <c r="A106" i="85" s="1"/>
  <c r="A107" i="85" s="1"/>
  <c r="A109" i="85" s="1"/>
  <c r="A110" i="85" s="1"/>
  <c r="A111" i="85" s="1"/>
  <c r="A112" i="85" s="1"/>
  <c r="A113" i="85" s="1"/>
  <c r="A114" i="85" s="1"/>
  <c r="A116" i="85" s="1"/>
  <c r="A117" i="85" s="1"/>
  <c r="A118" i="85" s="1"/>
  <c r="A119" i="85" s="1"/>
  <c r="A120" i="85" s="1"/>
  <c r="A121" i="85" s="1"/>
  <c r="A150" i="53" l="1"/>
  <c r="A123" i="85"/>
  <c r="A124" i="85" s="1"/>
  <c r="A125" i="85" s="1"/>
  <c r="A126" i="85" s="1"/>
  <c r="A127" i="85" s="1"/>
  <c r="A128" i="85" s="1"/>
  <c r="A130" i="85" s="1"/>
  <c r="A131" i="85" s="1"/>
  <c r="A132" i="85" s="1"/>
  <c r="A133" i="85" s="1"/>
  <c r="A134" i="85" s="1"/>
  <c r="A135" i="85" s="1"/>
  <c r="A137" i="85" s="1"/>
  <c r="A138" i="85" s="1"/>
  <c r="A139" i="85" s="1"/>
  <c r="A140" i="85" s="1"/>
  <c r="A141" i="85" s="1"/>
  <c r="A142" i="85" s="1"/>
  <c r="A144" i="85" s="1"/>
  <c r="A145" i="85" s="1"/>
  <c r="A146" i="85" s="1"/>
  <c r="A147" i="85" s="1"/>
  <c r="A148" i="85" s="1"/>
  <c r="A149" i="85" s="1"/>
  <c r="A151" i="85" s="1"/>
  <c r="A152" i="53" l="1"/>
  <c r="A156" i="53" s="1"/>
  <c r="A157" i="53" s="1"/>
  <c r="A158" i="53" s="1"/>
  <c r="A159" i="53" s="1"/>
  <c r="A160" i="53" s="1"/>
  <c r="A161" i="53" s="1"/>
  <c r="A162" i="53" s="1"/>
  <c r="A163" i="53" s="1"/>
  <c r="A164" i="53" s="1"/>
  <c r="A165" i="53" s="1"/>
  <c r="A166" i="53" s="1"/>
  <c r="A152" i="85"/>
  <c r="A153" i="85" s="1"/>
  <c r="A154" i="85" s="1"/>
  <c r="A155" i="85" s="1"/>
  <c r="A156" i="85" s="1"/>
  <c r="A158" i="85" l="1"/>
  <c r="A159" i="85" s="1"/>
  <c r="A160" i="85" s="1"/>
  <c r="A161" i="85" s="1"/>
  <c r="A162" i="85" s="1"/>
  <c r="A163" i="85" s="1"/>
  <c r="A170" i="53" l="1"/>
  <c r="A171" i="53" s="1"/>
  <c r="A172" i="53" s="1"/>
  <c r="A173" i="53" s="1"/>
  <c r="A174" i="53" s="1"/>
  <c r="A175" i="53" s="1"/>
  <c r="A176" i="53" s="1"/>
  <c r="A178" i="53" s="1"/>
  <c r="A179" i="53" l="1"/>
  <c r="A183" i="53" s="1"/>
</calcChain>
</file>

<file path=xl/sharedStrings.xml><?xml version="1.0" encoding="utf-8"?>
<sst xmlns="http://schemas.openxmlformats.org/spreadsheetml/2006/main" count="2624" uniqueCount="1200">
  <si>
    <t>Institution Name:</t>
  </si>
  <si>
    <t>First Lien Mortgages</t>
  </si>
  <si>
    <t>Second / Junior Lien Mortgages</t>
  </si>
  <si>
    <t>Closed-End Junior Liens</t>
  </si>
  <si>
    <t>HELOCs</t>
  </si>
  <si>
    <t>C&amp;I Loans</t>
  </si>
  <si>
    <t>CRE Loans</t>
  </si>
  <si>
    <t>Construction</t>
  </si>
  <si>
    <t>Multifamily</t>
  </si>
  <si>
    <t>Nonfarm, Non-residential</t>
  </si>
  <si>
    <t>Credit Cards</t>
  </si>
  <si>
    <t>Other Consumer</t>
  </si>
  <si>
    <t>Other Loans</t>
  </si>
  <si>
    <t>SECURITIES</t>
  </si>
  <si>
    <t>Available for Sale (AFS)</t>
  </si>
  <si>
    <t>Total Securities</t>
  </si>
  <si>
    <t>TRADING ACCOUNT</t>
  </si>
  <si>
    <t>Provisions during the quarter</t>
  </si>
  <si>
    <t>Net charge-offs during the quarter</t>
  </si>
  <si>
    <t>PRE-PROVISION NET REVENUE</t>
  </si>
  <si>
    <t>Net interest income</t>
  </si>
  <si>
    <t>Noninterest income</t>
  </si>
  <si>
    <t>Noninterest expense</t>
  </si>
  <si>
    <t>Assets</t>
  </si>
  <si>
    <t>Liabilities</t>
  </si>
  <si>
    <t>Equity Capital</t>
  </si>
  <si>
    <t>Actual in $Millions</t>
  </si>
  <si>
    <t>Projected in $Millions</t>
  </si>
  <si>
    <t>OTHER</t>
  </si>
  <si>
    <t>TRADING</t>
  </si>
  <si>
    <t>Deposits</t>
  </si>
  <si>
    <t>Total Liabilities</t>
  </si>
  <si>
    <t>Total Equity Capital</t>
  </si>
  <si>
    <t>Total Losses</t>
  </si>
  <si>
    <t>ALLL, prior quarter</t>
  </si>
  <si>
    <t>ALLL, current quarter</t>
  </si>
  <si>
    <t>Pre-Provision Net Revenue</t>
  </si>
  <si>
    <t>Trading Assets</t>
  </si>
  <si>
    <t>Other Assets</t>
  </si>
  <si>
    <t>Owner-Occupied</t>
  </si>
  <si>
    <t>Total Loans and Leases</t>
  </si>
  <si>
    <t>Tier 1 capital</t>
  </si>
  <si>
    <t>(e) Amount of deferred tax assets that is dependent upon future taxable income</t>
  </si>
  <si>
    <t>INTANGIBLES</t>
  </si>
  <si>
    <t>Goodwill</t>
  </si>
  <si>
    <t>Total Intangible Assets</t>
  </si>
  <si>
    <t>Schedule HC-M—Memoranda</t>
  </si>
  <si>
    <t>Source:</t>
  </si>
  <si>
    <t>Submission Date (MM/DD/YYYY):</t>
  </si>
  <si>
    <t>When Received:</t>
  </si>
  <si>
    <t>Please do not change the structure of this workbook.</t>
  </si>
  <si>
    <t>Held to Maturity (HTM)</t>
  </si>
  <si>
    <t>Mortgage Servicing Rights</t>
  </si>
  <si>
    <t>Purchased Credit Card Relationships and Nonmortgage Servicing Rights</t>
  </si>
  <si>
    <t>All Other Identifiable Intangible Assets</t>
  </si>
  <si>
    <t>Trading Liabilities</t>
  </si>
  <si>
    <t>Subordinated Notes Payable to Unconsolidated Trusts Issuing TruPS and TruPS Issued by Consolidated Special Purpose Entities</t>
  </si>
  <si>
    <t>Other Liabilities</t>
  </si>
  <si>
    <t xml:space="preserve">Other </t>
  </si>
  <si>
    <t>Student Loans</t>
  </si>
  <si>
    <t>Auto Loans</t>
  </si>
  <si>
    <t>Small Business (Scored/Delinquency Managed)</t>
  </si>
  <si>
    <t>Loans to Foreign Governments</t>
  </si>
  <si>
    <t>Agricultural Loans</t>
  </si>
  <si>
    <t>Securities Lending</t>
  </si>
  <si>
    <t>Loans to Depositories and Other Financial Institutions</t>
  </si>
  <si>
    <t>All Other Loans and Leases</t>
  </si>
  <si>
    <t>Other Equity Capital Components</t>
  </si>
  <si>
    <t>BHC Additional Scenario 1</t>
  </si>
  <si>
    <t>BHC Additional Scenario 2</t>
  </si>
  <si>
    <t>BHC Additional Scenario 3</t>
  </si>
  <si>
    <t>BHC Additional Scenario 4</t>
  </si>
  <si>
    <t>BHC Additional Scenario 5</t>
  </si>
  <si>
    <t>BHC Additional Scenario 6</t>
  </si>
  <si>
    <t>BHC Additional Scenario 7</t>
  </si>
  <si>
    <t>BHC Additional Scenario 8</t>
  </si>
  <si>
    <t>BHC Additional Scenario 9</t>
  </si>
  <si>
    <t>BHC Additional Scenario 10</t>
  </si>
  <si>
    <t>REGULATORY CAPITAL AND RATIOS</t>
  </si>
  <si>
    <t>Unearned Income on Loans</t>
  </si>
  <si>
    <t xml:space="preserve">Loans and Leases (Held for Investment and Held for Sale), Net of Unearned Income and Allowance for Loan and Lease Losses </t>
  </si>
  <si>
    <t>Allowance for Loan and Lease Losses</t>
  </si>
  <si>
    <t>Private Equity</t>
  </si>
  <si>
    <t>Other losses (describe in supporting documentation)</t>
  </si>
  <si>
    <t>Other</t>
  </si>
  <si>
    <t>Perpetual Preferred Stock and Related Surplus</t>
  </si>
  <si>
    <t>Common Stock (Par Value)</t>
  </si>
  <si>
    <t>Surplus (Exclude All Surplus Related to Preferred Stock)</t>
  </si>
  <si>
    <t>Retained Earnings</t>
  </si>
  <si>
    <t>Accumulated Other Comprehensive Income (AOCI)</t>
  </si>
  <si>
    <t>Noncontrolling (Minority) Interests in Consolidated Subsidiaries</t>
  </si>
  <si>
    <t>ALLOWANCE FOR LOAN and LEASE LOSSES</t>
  </si>
  <si>
    <t>Income (loss) before taxes and extraordinary items</t>
  </si>
  <si>
    <t>Applicable income taxes (foreign and domestic)</t>
  </si>
  <si>
    <t>Extraordinary items and other adjustments, net of income taxes</t>
  </si>
  <si>
    <t>Net income (loss) attributable to BHC and minority interests</t>
  </si>
  <si>
    <t>Net income (loss) attributable to minority interests</t>
  </si>
  <si>
    <t>Net income (loss) attributable to BHC</t>
  </si>
  <si>
    <t>Effective Tax Rate (%)</t>
  </si>
  <si>
    <t>9-Quarter</t>
  </si>
  <si>
    <t>Sums in $Millions</t>
  </si>
  <si>
    <t>CONDENSED INCOME STATEMENT</t>
  </si>
  <si>
    <t>Item</t>
  </si>
  <si>
    <t>Income (loss) before extraordinary items and other adjustments</t>
  </si>
  <si>
    <t>Effect of changes in accounting principles and corrections of material accounting errors</t>
  </si>
  <si>
    <t>Sale of perpetual preferred stock (excluding treasury stock transactions):</t>
  </si>
  <si>
    <t>Sale of perpetual preferred stock, gross</t>
  </si>
  <si>
    <t>Conversion or retirement of perpetual preferred stock</t>
  </si>
  <si>
    <t>Sale of common stock:</t>
  </si>
  <si>
    <t>Sale of common stock, gross</t>
  </si>
  <si>
    <t>Conversion or retirement of common stock</t>
  </si>
  <si>
    <t>Sale of treasury stock</t>
  </si>
  <si>
    <t>Changes incident to business combinations, net</t>
  </si>
  <si>
    <t>Other comprehensive income</t>
  </si>
  <si>
    <t>Change in the offsetting debit to the liability for Employee Stock Ownership Plan (ESOP) debt guaranteed by the bank holding company</t>
  </si>
  <si>
    <t>Other adjustments to equity capital (not included above)*</t>
  </si>
  <si>
    <t>Purchase of treasury stock</t>
  </si>
  <si>
    <t>Cash dividends declared on preferred stock</t>
  </si>
  <si>
    <t>Cash dividends declared on common stock</t>
  </si>
  <si>
    <t>Qualifying Class A noncontrolling (minority) interests in consolidated subsidiaries</t>
  </si>
  <si>
    <t>Qualifying restricted core capital elements (other than cumulative perpetual preferred stock)</t>
  </si>
  <si>
    <t>Qualifying mandatory convertible preferred securities of internationally active bank holding companies</t>
  </si>
  <si>
    <t>Other additions to (deductions from) Tier 1 capital**</t>
  </si>
  <si>
    <t>Preferred stock (including related surplus) eligible for inclusion in Tier 1 capital:</t>
  </si>
  <si>
    <t>Noncumulative perpetual preferred stock</t>
  </si>
  <si>
    <t>Other noncumulative preferred stock eligible for inclusion in Tier 1 capital (e.g., REIT preferred securities)</t>
  </si>
  <si>
    <t>Other cumulative preferred stock eligible for inclusion in Tier 1 capital (excluding TruPS)</t>
  </si>
  <si>
    <t>Restricted core capital elements included in Tier 1 capital:</t>
  </si>
  <si>
    <t>Qualifying cumulative perpetual preferred stock</t>
  </si>
  <si>
    <t>Qualifying TruPS</t>
  </si>
  <si>
    <t>Goodwill net of any associated deferred tax liability</t>
  </si>
  <si>
    <t>Net deferred tax assets</t>
  </si>
  <si>
    <t>Net deferred tax liabilities</t>
  </si>
  <si>
    <t>Issuances associated with the U.S. Department of Treasury Capital Purchase Program:</t>
  </si>
  <si>
    <t>Senior perpetual preferred stock or similar items</t>
  </si>
  <si>
    <t>Common dividends per share ($)</t>
  </si>
  <si>
    <t>Issuance of common stock for employee compensation</t>
  </si>
  <si>
    <t>Other issuance of common stock</t>
  </si>
  <si>
    <t>Total issuance of common stock</t>
  </si>
  <si>
    <t>Share repurchases to offset issuance for employee compensation</t>
  </si>
  <si>
    <t>Other share repurchase</t>
  </si>
  <si>
    <t>Total share repurchases</t>
  </si>
  <si>
    <t>Balance end of previous QUARTER as restated (sum of items 1 and 2)</t>
  </si>
  <si>
    <t>Net unrealized gains (losses) on available-for-sale securities (if a gain, report as a positive value; if a loss, report as a negative value)</t>
  </si>
  <si>
    <t>Net unrealized loss on available-for-sale equity securities (report loss as a positive value)</t>
  </si>
  <si>
    <t>Nonqualifying perpetual preferred stock</t>
  </si>
  <si>
    <t>Disallowed goodwill and other disallowed intangible assets</t>
  </si>
  <si>
    <t>Disallowed servicing assets and purchased credit card relationships</t>
  </si>
  <si>
    <t>Disallowed deferred tax assets</t>
  </si>
  <si>
    <t>(a) Enter the tier 1 subtotal</t>
  </si>
  <si>
    <t>(b) Enter 10% of the tier 1 subtotal</t>
  </si>
  <si>
    <t>(g) Enter minimum of (f) and (b)</t>
  </si>
  <si>
    <t>Disallowed DTA</t>
  </si>
  <si>
    <t>AFS Securities</t>
  </si>
  <si>
    <t>Credit Loss Portion</t>
  </si>
  <si>
    <t>Non- Credit Loss Portion</t>
  </si>
  <si>
    <t>Total OTTI</t>
  </si>
  <si>
    <t>Auction Rate Securities</t>
  </si>
  <si>
    <t>CDO</t>
  </si>
  <si>
    <t>CLO</t>
  </si>
  <si>
    <t>CMBS</t>
  </si>
  <si>
    <t>Common Stock (Equity)</t>
  </si>
  <si>
    <t>Auto ABS</t>
  </si>
  <si>
    <t>Credit Card ABS</t>
  </si>
  <si>
    <t>Student Loan ABS</t>
  </si>
  <si>
    <t>Foreign RMBS</t>
  </si>
  <si>
    <t>Preferred Stock (Equity)</t>
  </si>
  <si>
    <t>US Treasuries &amp; Agencies</t>
  </si>
  <si>
    <t>GRAND TOTAL</t>
  </si>
  <si>
    <t>Type of Data</t>
  </si>
  <si>
    <t>Brief Description</t>
  </si>
  <si>
    <t>Commercial Lending</t>
  </si>
  <si>
    <t>Investment Banking</t>
  </si>
  <si>
    <t>Sales and Trading</t>
  </si>
  <si>
    <t>Investment Management</t>
  </si>
  <si>
    <t>Investment Services</t>
  </si>
  <si>
    <t>Treasury Services</t>
  </si>
  <si>
    <t>Insurance Services</t>
  </si>
  <si>
    <t>Retirement / Corporate Benefits Products</t>
  </si>
  <si>
    <t>Corporate / Other</t>
  </si>
  <si>
    <t>Total Net Interest Income (1)</t>
  </si>
  <si>
    <t>Advisory</t>
  </si>
  <si>
    <t>Merchant Banking / Private Equity</t>
  </si>
  <si>
    <t>Equities</t>
  </si>
  <si>
    <t>Commodities</t>
  </si>
  <si>
    <t>Prime Brokerage</t>
  </si>
  <si>
    <t>Asset Management</t>
  </si>
  <si>
    <t>Wealth Management/Private Banking</t>
  </si>
  <si>
    <t>Asset Servicing</t>
  </si>
  <si>
    <t>Issuer Services</t>
  </si>
  <si>
    <t>Goodwill Impairment</t>
  </si>
  <si>
    <t xml:space="preserve">Total Interest Income </t>
  </si>
  <si>
    <t>Savings</t>
  </si>
  <si>
    <t>NOW, ATS, and other Transaction Accounts</t>
  </si>
  <si>
    <t>Time Deposits</t>
  </si>
  <si>
    <t>Foreign Deposits-Time</t>
  </si>
  <si>
    <t>Fed Funds, Repos, &amp; Other Short Term Borrowing</t>
  </si>
  <si>
    <t xml:space="preserve">Fed Funds </t>
  </si>
  <si>
    <t>Repos</t>
  </si>
  <si>
    <t>Other Short Term Borrowing</t>
  </si>
  <si>
    <t xml:space="preserve">Total Interest Expense </t>
  </si>
  <si>
    <t>Units</t>
  </si>
  <si>
    <t>Deal Volume</t>
  </si>
  <si>
    <t>#</t>
  </si>
  <si>
    <t>Commission and Fees</t>
  </si>
  <si>
    <t>Transaction Volume</t>
  </si>
  <si>
    <t>Net Inflows/Outflows</t>
  </si>
  <si>
    <t>Assets under Custody and Administration</t>
  </si>
  <si>
    <t>Carrying Value of Purchased Credit Impaired (PCI) Loans</t>
  </si>
  <si>
    <t>months</t>
  </si>
  <si>
    <t xml:space="preserve">Money Market Accounts  </t>
  </si>
  <si>
    <t>Mortgages and Home Equity</t>
  </si>
  <si>
    <t>Wealth Management / Private Banking</t>
  </si>
  <si>
    <t>For upward rate movements</t>
  </si>
  <si>
    <t>For downward rate movements</t>
  </si>
  <si>
    <t>Assumed Floor</t>
  </si>
  <si>
    <r>
      <t>Footnotes to the</t>
    </r>
    <r>
      <rPr>
        <b/>
        <i/>
        <sz val="11"/>
        <rFont val="Calibri"/>
        <family val="2"/>
      </rPr>
      <t xml:space="preserve"> PPNR Metrics Worksheet</t>
    </r>
  </si>
  <si>
    <t>$Millions</t>
  </si>
  <si>
    <t>Unallocated</t>
  </si>
  <si>
    <t>Total</t>
  </si>
  <si>
    <t>Original UPB</t>
  </si>
  <si>
    <t xml:space="preserve">Current </t>
  </si>
  <si>
    <t xml:space="preserve">Student Loan </t>
  </si>
  <si>
    <t>Small Business Loan - Scored (Domestic)</t>
  </si>
  <si>
    <t>Small Business Loan - Scored (International)</t>
  </si>
  <si>
    <t>Summary Submission Cover Sheet</t>
  </si>
  <si>
    <t>Please ensure that the data submitted in this Summary Template match what was submitted in other data templates.</t>
  </si>
  <si>
    <t>Briefly describe the scenario below:</t>
  </si>
  <si>
    <t>Unused Commercial Lending Commitments and Letters of Credit</t>
  </si>
  <si>
    <t>The following cells provide checks of the internal consistency of the projected schedules.  Please ensure that these cells are all "TRUE" before the worksheet is submitted.</t>
  </si>
  <si>
    <t>Treasury stock (including offsetting debit to the liability for ESOP debt):</t>
  </si>
  <si>
    <t>In the form of perpetual preferred stock</t>
  </si>
  <si>
    <t>In the form of common stock</t>
  </si>
  <si>
    <t>Warrants to purchase common stock or similar items</t>
  </si>
  <si>
    <t>Common shares outstanding (Millions)</t>
  </si>
  <si>
    <t>or desks, but rather firmwide totals by risk stripe.</t>
  </si>
  <si>
    <t>Other Fair Value Assets</t>
  </si>
  <si>
    <t>Other Credit</t>
  </si>
  <si>
    <t>Securitized Products</t>
  </si>
  <si>
    <t>Rates</t>
  </si>
  <si>
    <t>FX</t>
  </si>
  <si>
    <t>Equity</t>
  </si>
  <si>
    <t>AFS and HTM Securities</t>
  </si>
  <si>
    <t>P/L Results in $Millions</t>
  </si>
  <si>
    <t>$Millions
Losses should be reported as a positive value.</t>
  </si>
  <si>
    <t>OTHER LOSSES</t>
  </si>
  <si>
    <t>Trading MTM Losses</t>
  </si>
  <si>
    <t>Total Trading and Counterparty</t>
  </si>
  <si>
    <t xml:space="preserve">       New originations</t>
  </si>
  <si>
    <t xml:space="preserve">       Paydowns</t>
  </si>
  <si>
    <t xml:space="preserve">       Asset Purchases</t>
  </si>
  <si>
    <t xml:space="preserve">       Asset Sales</t>
  </si>
  <si>
    <t>Domestic</t>
  </si>
  <si>
    <t>Number of Employees</t>
  </si>
  <si>
    <t xml:space="preserve">       Balances</t>
  </si>
  <si>
    <t>Reserve, prior quarter</t>
  </si>
  <si>
    <t>Net charges during the quarter</t>
  </si>
  <si>
    <t>Reserve, current quarter</t>
  </si>
  <si>
    <t>y</t>
  </si>
  <si>
    <t>n</t>
  </si>
  <si>
    <t>Specify reporting designation for net interest income HERE</t>
  </si>
  <si>
    <t>Total Revenues</t>
  </si>
  <si>
    <t>Retail and Small Business Segment</t>
  </si>
  <si>
    <t>Investment Banking Segment</t>
  </si>
  <si>
    <t>Subordinated Notes Payable to Unconsolidated Trusts Issuing Trust Preferred Securities (TruPS) and TruPS Issued by Consolidated Special Purpose Entities</t>
  </si>
  <si>
    <t>Primary Net Interest Income</t>
  </si>
  <si>
    <t>Supplementary Net Interest Income</t>
  </si>
  <si>
    <t>Retail and Small Business</t>
  </si>
  <si>
    <t>The following cells provide checks of the internal consistency of the PPNR Template schedules. Please ensure that these cells are all "TRUE," or "N/A" before the worksheet is submitted.</t>
  </si>
  <si>
    <t>Net Interest Income agrees between worksheets</t>
  </si>
  <si>
    <t xml:space="preserve">Deposits with Banks &amp; Other </t>
  </si>
  <si>
    <t>Total Net Interest Income (4)</t>
  </si>
  <si>
    <t>Sales and Trading Segment</t>
  </si>
  <si>
    <t>Investment Management Segment</t>
  </si>
  <si>
    <t xml:space="preserve">Investment Services Segment </t>
  </si>
  <si>
    <t>Revenues - International</t>
  </si>
  <si>
    <t xml:space="preserve">Revenues - Domestic </t>
  </si>
  <si>
    <t>Net Accretion of discount on PCI Loans included in interest Revenues</t>
  </si>
  <si>
    <t>Counterparty Credit MTM Losses (CVA losses)</t>
  </si>
  <si>
    <t>Do international revenues exceed 5% of total revenues?</t>
  </si>
  <si>
    <t>Valuation Adjustment for firm's own debt under fair value option (FVO)</t>
  </si>
  <si>
    <t>Other ALLL Changes</t>
  </si>
  <si>
    <t>Memo: Allowance for off-balance sheet credit exposures</t>
  </si>
  <si>
    <t>Residential Mortgages</t>
  </si>
  <si>
    <t>Farmland</t>
  </si>
  <si>
    <t>Non-Owner-Occupied</t>
  </si>
  <si>
    <t>First Lien HELOAN</t>
  </si>
  <si>
    <t>Charge Card</t>
  </si>
  <si>
    <t>Corporate Card</t>
  </si>
  <si>
    <t>Loans for purchasing or carrying securities (secured or unsecured)</t>
  </si>
  <si>
    <t>All Other Leases</t>
  </si>
  <si>
    <t xml:space="preserve">       Loan Losses</t>
  </si>
  <si>
    <t>Charge Card (Domestic)</t>
  </si>
  <si>
    <t>Corporate Card (Domestic)</t>
  </si>
  <si>
    <t>Scenarios for which row should be reported</t>
  </si>
  <si>
    <t>Vintage</t>
  </si>
  <si>
    <t>Delinquency Validity Check</t>
  </si>
  <si>
    <t>Past due 30 to 89 days</t>
  </si>
  <si>
    <t>Past due 90 to 179 days</t>
  </si>
  <si>
    <t>Past due 180+ days</t>
  </si>
  <si>
    <t>All Scenarios</t>
  </si>
  <si>
    <t>Table A.3 Loss Projections for LOANS SOLD TO FANNIE MAE</t>
  </si>
  <si>
    <t>Projection Validity Check</t>
  </si>
  <si>
    <t>Projected Future Losses to BHC Charged to Repurchase Reserve</t>
  </si>
  <si>
    <t>Table B.3 Loss Projections for LOANS SOLD TO FREDDIE MAC</t>
  </si>
  <si>
    <t>Loss to-date due to Denied Insurance</t>
  </si>
  <si>
    <t>Table C.3 Loss Projections for LOANS INSURED BY THE US GOVERNMENT (e.g. FHA, VA)</t>
  </si>
  <si>
    <t>Table D.3 Loss Projections for LOANS SECURITIZED WITH MONOLINE INSURANCE</t>
  </si>
  <si>
    <t>Table E.3 Loss Projections for LOANS SECURITIZED WITHOUT MONOLINE INSURANCE</t>
  </si>
  <si>
    <t>Table F.3 Loss Projections for WHOLE LOANS SOLD</t>
  </si>
  <si>
    <t>(B)</t>
  </si>
  <si>
    <t>(C)</t>
  </si>
  <si>
    <t>(A)</t>
  </si>
  <si>
    <t>Cross-Asset Terms</t>
  </si>
  <si>
    <t>1-6) The categories above (Equities, FX, Rates, etc.) are NOT meant to denote lines of business</t>
  </si>
  <si>
    <t xml:space="preserve">5) "Securitized Products" is defined as the contribution to P/L from exposures detailed on the </t>
  </si>
  <si>
    <t>6) "Other Credit" is defined as the contribution from all credit products other than those</t>
  </si>
  <si>
    <t>9) Cross-Asset Terms are those intra-asset risks attributable to the co-movement of mulitple asset classes.</t>
  </si>
  <si>
    <t>For example, an equity option paying off in a foreign currency would have both Equity and FX risk.  The</t>
  </si>
  <si>
    <t xml:space="preserve">(B) Higher order risks are those inter-asset risks attributable to terms not represented in the FR-Y14Q. </t>
  </si>
  <si>
    <t xml:space="preserve"> The highest order term represented in the 14Q will vary based on the specific asset class.  For example, </t>
  </si>
  <si>
    <t xml:space="preserve">the commodity spot vol grids do not capture risks attributable to the co-movement of multiple </t>
  </si>
  <si>
    <t>underlying commodities.</t>
  </si>
  <si>
    <t>C&amp;I Graded</t>
  </si>
  <si>
    <t>Aggregate Cumulative Lifetime Loss on Underlying Collateral
(% Original Balance)</t>
  </si>
  <si>
    <t>1a</t>
  </si>
  <si>
    <t>1b</t>
  </si>
  <si>
    <t>2a</t>
  </si>
  <si>
    <t>Counterparty CVA losses</t>
  </si>
  <si>
    <t>2b</t>
  </si>
  <si>
    <t>Offline reserve CVA losses</t>
  </si>
  <si>
    <t>3a</t>
  </si>
  <si>
    <t>Non Interest Expense:</t>
  </si>
  <si>
    <t>Other Real Estate Owned Expense</t>
  </si>
  <si>
    <t>Production</t>
  </si>
  <si>
    <t>Servicing</t>
  </si>
  <si>
    <t>Debt Capital Markets</t>
  </si>
  <si>
    <t>Syndicated / Corporate Lending</t>
  </si>
  <si>
    <t>Retail and Small Business Deposits</t>
  </si>
  <si>
    <t>Equity Capital Markets</t>
  </si>
  <si>
    <t>Syndicated Lending</t>
  </si>
  <si>
    <t>AUM - Fixed Income</t>
  </si>
  <si>
    <t>Table G.3 TOTAL Loss Projections</t>
  </si>
  <si>
    <t>Please indicate if deposits are 25% or more of total liabilities</t>
  </si>
  <si>
    <t>Yes, deposits are 25% or more of total liabilities</t>
  </si>
  <si>
    <t>No, deposits are less than 25% of total liabilities</t>
  </si>
  <si>
    <t>Other, incl. loans backed by securities (non-purpose lending)</t>
  </si>
  <si>
    <t>Home Equity Lines Of Credit (HELOCs)</t>
  </si>
  <si>
    <t>Non-Interest-Bearing Demand</t>
  </si>
  <si>
    <t>Money Market Accounts</t>
  </si>
  <si>
    <t>Foreign Deposits</t>
  </si>
  <si>
    <t>Fed Funds</t>
  </si>
  <si>
    <t>Negotiable Order of Withdrawal (NOW), Automatic Transfer Service (ATS), and other Transaction Accounts</t>
  </si>
  <si>
    <t>REPURCHASE RESERVE/LIABILITY FOR MORTGAGE REPS AND WARRANTIES</t>
  </si>
  <si>
    <t>Real Estate Loans (in Domestic Offices)</t>
  </si>
  <si>
    <t>Loans Secured by Farmland</t>
  </si>
  <si>
    <t>Business Card</t>
  </si>
  <si>
    <t>Other loans backed by securities (non-purpose lending)</t>
  </si>
  <si>
    <t>First Lien Mortgages (in Domestic Offices)</t>
  </si>
  <si>
    <t>First Lien HELOANs (in Domestic Offices)</t>
  </si>
  <si>
    <t>Closed-End Junior Liens (in Domestic Offices)</t>
  </si>
  <si>
    <t>HELOCs (in Domestic Offices)</t>
  </si>
  <si>
    <t>All Other Loans (exclude consumer loans)</t>
  </si>
  <si>
    <t>OREO</t>
  </si>
  <si>
    <t>Residential</t>
  </si>
  <si>
    <t>Goodwill impairment</t>
  </si>
  <si>
    <t>Other Loans and Leases</t>
  </si>
  <si>
    <t>CRE Loans (in Domestic Offices)</t>
  </si>
  <si>
    <t>Total Trading and Counterparty Losses</t>
  </si>
  <si>
    <t>TOTAL ASSETS</t>
  </si>
  <si>
    <t>Input as Positive</t>
  </si>
  <si>
    <t>Input as Percentage</t>
  </si>
  <si>
    <t>Effective Yield (%)</t>
  </si>
  <si>
    <t>Input as Negative</t>
  </si>
  <si>
    <t>Accretable Yield Accreted to Income</t>
  </si>
  <si>
    <t>Accretable Yield Remaining</t>
  </si>
  <si>
    <t>Net Carry Value</t>
  </si>
  <si>
    <t>Allowance</t>
  </si>
  <si>
    <t>Carry Value</t>
  </si>
  <si>
    <t>Data Clarifications:</t>
  </si>
  <si>
    <t>First Lien Residential Mortgages (in Domestic Offices)</t>
  </si>
  <si>
    <t>Second / Junior Lien Residential Mortgages (in Domestic Offices)</t>
  </si>
  <si>
    <t>Rates are equal to zero by definition.</t>
  </si>
  <si>
    <t>All rates are annualized.</t>
  </si>
  <si>
    <t xml:space="preserve">Provide metrics data for all quarters, but only if International Retail and Small Business Segment revenues exceeded 5% of Total Retail and Small Business Segment and Total Retail and Small Business revenue exceeded 5% of total revenues in any of the last four actual quarters requested in the PPNR schedule.  </t>
  </si>
  <si>
    <t>Provide regional breakouts for all quarters but only if international revenue exceeded 5% of the total revenue in any of the last four actual quarters requested in the PPNR schedule.</t>
  </si>
  <si>
    <t>Average oustanding principal balance fo residential mortgage loans the BHC services for others.</t>
  </si>
  <si>
    <t>Include both direct and allocated expenses.</t>
  </si>
  <si>
    <t>Report the grossed up "interest balances" that result from prime brokerage activities.</t>
  </si>
  <si>
    <t>Full-time equivalent employees at end of current period (BHCK4150) for a given segment only.</t>
  </si>
  <si>
    <t>Assets under Management</t>
  </si>
  <si>
    <t>Asia and Pacific region (incl. South Asia, Australia, and New Zealand)</t>
  </si>
  <si>
    <t>Europe, Middle East, and Africa</t>
  </si>
  <si>
    <t>Latin America, including Mexico</t>
  </si>
  <si>
    <t>Reference PPNR Net Interest Income worksheet for product definitions.</t>
  </si>
  <si>
    <t>Regions outside the US and Puerto Rico.</t>
  </si>
  <si>
    <t>Total Proprietary Trading Revenue</t>
  </si>
  <si>
    <t>Average Asset Balance</t>
  </si>
  <si>
    <t>AUM - Other</t>
  </si>
  <si>
    <t>Corporate Trust Deals Administered</t>
  </si>
  <si>
    <t>Closed-End Junior Residential Liens (in Domestic Offices)</t>
  </si>
  <si>
    <t>Business Card (Domestic)</t>
  </si>
  <si>
    <t>Total Other Losses</t>
  </si>
  <si>
    <t>Actual MM/DD/YYYY
Amortized Cost</t>
  </si>
  <si>
    <t>*For 'Other' AFS securities, please provide name of security type in row 28 above (currently labeled "Other").  Please add additional rows if necessary.  If adding additional rows, please ensure that grand totals sum appropriately.</t>
  </si>
  <si>
    <t>Sovereign Bond</t>
  </si>
  <si>
    <t>Mutual Fund</t>
  </si>
  <si>
    <t>Municipal Bond</t>
  </si>
  <si>
    <t>Domestic Non-Agency RMBS (incl HEL ABS)</t>
  </si>
  <si>
    <t>Corporate Bond</t>
  </si>
  <si>
    <t>Agency MBS</t>
  </si>
  <si>
    <t>Other*</t>
  </si>
  <si>
    <t>Were all securities reviewed for potential OTTI (yes/no) for stress testing?</t>
  </si>
  <si>
    <t>Please provide the name(s) of any vendor(s) and any vendor model(s) that are used</t>
  </si>
  <si>
    <t>In general, how often are securities normally marked (e.g., daily, weekly, quarterly, etc.)?</t>
  </si>
  <si>
    <t>Principal Market Value Source 
Please state whether a vendor or proprietary model is used.  If using a 3rd party vendor, please provide the name(s) of the 3rd party vendor(s).</t>
  </si>
  <si>
    <t>Commercial</t>
  </si>
  <si>
    <t>Real Estate Loans (Not in Domestic Offices)</t>
  </si>
  <si>
    <t>Loans Held for Sale and Loans Accounted for under the Fair Value Option</t>
  </si>
  <si>
    <t>Total Loans Held for Sale and Loans Accounted for under the Fair Value Option</t>
  </si>
  <si>
    <t>When reporting P/L numbers above, report profits as positive numbers and losses as negative numbers.</t>
  </si>
  <si>
    <t>Corporate and Business Cards</t>
  </si>
  <si>
    <t>Autos</t>
  </si>
  <si>
    <t>Cumulative interim loan losses - Non PCI</t>
  </si>
  <si>
    <t>Cumulative interim loan losses - PCI</t>
  </si>
  <si>
    <t>Auto Loans (Domestic)</t>
  </si>
  <si>
    <t>Auto Loans (International)</t>
  </si>
  <si>
    <t>Auto Leases (Domestic)</t>
  </si>
  <si>
    <t>Auto Leases (International)</t>
  </si>
  <si>
    <t>Mortgages</t>
  </si>
  <si>
    <t>Provide a further break out of significant items included in Other Non-Interest Expense such that no more than 5% of Non Interest Expense are reported without further breakout:</t>
  </si>
  <si>
    <t>See instructions for guidance on related thresholds. List segments included in this line item.</t>
  </si>
  <si>
    <t>Revenues from regions outside the US and Puerto Rico.</t>
  </si>
  <si>
    <t>See Instructions for description of standardized Business Segments/Lines. Unless specified otherwise, all numbers are global.</t>
  </si>
  <si>
    <t>Include economic amortization or scheduled and unscheduled payments, net of defaults under both FV and LOCOM accounting methods.</t>
  </si>
  <si>
    <t>Include MSR changes under both FV and LOCOM accounting methods.</t>
  </si>
  <si>
    <t>Do not report stock based and cash variable pay compensation here.</t>
  </si>
  <si>
    <t>Home Equity</t>
  </si>
  <si>
    <t>Management Fees</t>
  </si>
  <si>
    <t>Credit</t>
  </si>
  <si>
    <t>Fixed Income</t>
  </si>
  <si>
    <t>Expenses of Premises and Fixed Assets</t>
  </si>
  <si>
    <t>Other Real Estate Loans (Not in Domestic Offices)</t>
  </si>
  <si>
    <t>Other Loans &amp; Leases</t>
  </si>
  <si>
    <t>Domestic Deposits - Time</t>
  </si>
  <si>
    <t>Net Interest Income by Business Segment: (17)</t>
  </si>
  <si>
    <t>1A</t>
  </si>
  <si>
    <t>1B</t>
  </si>
  <si>
    <t>1C</t>
  </si>
  <si>
    <t>1D</t>
  </si>
  <si>
    <t>1E</t>
  </si>
  <si>
    <t>1F</t>
  </si>
  <si>
    <t>1G</t>
  </si>
  <si>
    <t>Non Interest Income by Business Segment: (17)</t>
  </si>
  <si>
    <t>14A</t>
  </si>
  <si>
    <t>14B</t>
  </si>
  <si>
    <t>14C</t>
  </si>
  <si>
    <t>14D</t>
  </si>
  <si>
    <t>14E</t>
  </si>
  <si>
    <t>14F</t>
  </si>
  <si>
    <t>14G</t>
  </si>
  <si>
    <t>14H</t>
  </si>
  <si>
    <t>14I</t>
  </si>
  <si>
    <t>14J</t>
  </si>
  <si>
    <t>14K</t>
  </si>
  <si>
    <t>14L</t>
  </si>
  <si>
    <t>14M</t>
  </si>
  <si>
    <t>14N</t>
  </si>
  <si>
    <t>14O</t>
  </si>
  <si>
    <t>14P</t>
  </si>
  <si>
    <t>14Q</t>
  </si>
  <si>
    <t>14R</t>
  </si>
  <si>
    <t>14S</t>
  </si>
  <si>
    <t>14T</t>
  </si>
  <si>
    <t>16A</t>
  </si>
  <si>
    <t>16B</t>
  </si>
  <si>
    <t>16C</t>
  </si>
  <si>
    <t>16D</t>
  </si>
  <si>
    <t>17A</t>
  </si>
  <si>
    <t>17B</t>
  </si>
  <si>
    <t>17C</t>
  </si>
  <si>
    <t>18A</t>
  </si>
  <si>
    <t>18B</t>
  </si>
  <si>
    <t>18C</t>
  </si>
  <si>
    <t>18D</t>
  </si>
  <si>
    <t>18E</t>
  </si>
  <si>
    <t>18F</t>
  </si>
  <si>
    <t>18G</t>
  </si>
  <si>
    <t>18H</t>
  </si>
  <si>
    <t>18I</t>
  </si>
  <si>
    <t>18J</t>
  </si>
  <si>
    <t>18K</t>
  </si>
  <si>
    <t>18L</t>
  </si>
  <si>
    <t>18M</t>
  </si>
  <si>
    <t>19A</t>
  </si>
  <si>
    <t>19B</t>
  </si>
  <si>
    <t>20A</t>
  </si>
  <si>
    <t>20B</t>
  </si>
  <si>
    <t>20C</t>
  </si>
  <si>
    <t>20D</t>
  </si>
  <si>
    <t>20E</t>
  </si>
  <si>
    <t>28A</t>
  </si>
  <si>
    <t>28B</t>
  </si>
  <si>
    <t>28C</t>
  </si>
  <si>
    <t>28D</t>
  </si>
  <si>
    <t>28E</t>
  </si>
  <si>
    <t>Projected PPNR (5)</t>
  </si>
  <si>
    <t>Average Rates Earned (%) (9)</t>
  </si>
  <si>
    <t>Average Liability Rates (%) (9)</t>
  </si>
  <si>
    <t xml:space="preserve">Net Investment Mark-to-Market </t>
  </si>
  <si>
    <t xml:space="preserve">Other Loans &amp; Leases </t>
  </si>
  <si>
    <t>basis points</t>
  </si>
  <si>
    <t>Bank Card (Domestic)</t>
  </si>
  <si>
    <t>Bank Card</t>
  </si>
  <si>
    <t>First Lien Mortgages and HELOANs (International)</t>
  </si>
  <si>
    <t>Closed-End Junior Liens and HELOCs (International)</t>
  </si>
  <si>
    <t>BHCK4217</t>
  </si>
  <si>
    <t>BHCKC232</t>
  </si>
  <si>
    <t>BHCKC216</t>
  </si>
  <si>
    <t xml:space="preserve">Stock Based Compensation </t>
  </si>
  <si>
    <t>Cash Variable Pay</t>
  </si>
  <si>
    <t>Other I/S items - describe in supporting documentation</t>
  </si>
  <si>
    <t>Amortization Expense and Impairment Losses for Other Intangible Assets</t>
  </si>
  <si>
    <r>
      <t xml:space="preserve">Stock Based Compensation and Cash Variable Pay </t>
    </r>
    <r>
      <rPr>
        <b/>
        <sz val="11"/>
        <rFont val="Calibri"/>
        <family val="2"/>
        <scheme val="minor"/>
      </rPr>
      <t>(8)</t>
    </r>
  </si>
  <si>
    <t>AUM - Equities</t>
  </si>
  <si>
    <t>BHCs should not report changes in value of the MSR asset or hedges within the trading book.</t>
  </si>
  <si>
    <t>Trading Revenue</t>
  </si>
  <si>
    <t>Residential Mortgages (First and Second Lien, Not in Domestic Offices)</t>
  </si>
  <si>
    <t>Residential Mortgages (First and Second Lien)</t>
  </si>
  <si>
    <r>
      <t xml:space="preserve">International Retail and Small Business </t>
    </r>
    <r>
      <rPr>
        <b/>
        <sz val="11"/>
        <rFont val="Calibri"/>
        <family val="2"/>
        <scheme val="minor"/>
      </rPr>
      <t>(16)</t>
    </r>
  </si>
  <si>
    <r>
      <t xml:space="preserve">Salary </t>
    </r>
    <r>
      <rPr>
        <b/>
        <sz val="11"/>
        <rFont val="Calibri"/>
        <family val="2"/>
        <scheme val="minor"/>
      </rPr>
      <t>(14)</t>
    </r>
  </si>
  <si>
    <r>
      <t xml:space="preserve">Benefits </t>
    </r>
    <r>
      <rPr>
        <b/>
        <sz val="11"/>
        <rFont val="Calibri"/>
        <family val="2"/>
        <scheme val="minor"/>
      </rPr>
      <t>(14)</t>
    </r>
  </si>
  <si>
    <t>Compensation Expense</t>
  </si>
  <si>
    <r>
      <t xml:space="preserve">Average Third-Party Residential Mortgages Serviced </t>
    </r>
    <r>
      <rPr>
        <b/>
        <sz val="11"/>
        <rFont val="Calibri"/>
        <family val="2"/>
        <scheme val="minor"/>
      </rPr>
      <t>(3)</t>
    </r>
  </si>
  <si>
    <r>
      <t xml:space="preserve">Credit Card Revenues </t>
    </r>
    <r>
      <rPr>
        <b/>
        <sz val="11"/>
        <rFont val="Calibri"/>
        <family val="2"/>
        <scheme val="minor"/>
      </rPr>
      <t>(1)</t>
    </r>
  </si>
  <si>
    <r>
      <t xml:space="preserve">International Retail and Small Business </t>
    </r>
    <r>
      <rPr>
        <b/>
        <sz val="11"/>
        <rFont val="Calibri"/>
        <family val="2"/>
        <scheme val="minor"/>
      </rPr>
      <t>(12)</t>
    </r>
  </si>
  <si>
    <r>
      <t xml:space="preserve">Average Client Balances </t>
    </r>
    <r>
      <rPr>
        <b/>
        <sz val="11"/>
        <rFont val="Calibri"/>
        <family val="2"/>
        <scheme val="minor"/>
      </rPr>
      <t>(13)</t>
    </r>
  </si>
  <si>
    <r>
      <t xml:space="preserve">Number of Financial Advisors  </t>
    </r>
    <r>
      <rPr>
        <b/>
        <sz val="11"/>
        <rFont val="Calibri"/>
        <family val="2"/>
        <scheme val="minor"/>
      </rPr>
      <t>(11)</t>
    </r>
  </si>
  <si>
    <r>
      <t xml:space="preserve">Other, incl. loans backed by securities (non-purpose lending) </t>
    </r>
    <r>
      <rPr>
        <b/>
        <sz val="11"/>
        <rFont val="Calibri"/>
        <family val="2"/>
        <scheme val="minor"/>
      </rPr>
      <t>(7)</t>
    </r>
  </si>
  <si>
    <t>A rate movement in an environment where the repricing assumption assumed by each of the major deposit products is not restricted by a cap, floor, or zero.  Beta should be reported as a balance-weighted average of the betas of the line items that contribute to the roll up point requested, with an as-of date equal to the reporting date.</t>
  </si>
  <si>
    <r>
      <t>Revenues - Canada</t>
    </r>
    <r>
      <rPr>
        <b/>
        <sz val="11"/>
        <rFont val="Calibri"/>
        <family val="2"/>
        <scheme val="minor"/>
      </rPr>
      <t xml:space="preserve"> (2)</t>
    </r>
  </si>
  <si>
    <t>Projected</t>
  </si>
  <si>
    <t>Total Non-Interest Expense (3)</t>
  </si>
  <si>
    <r>
      <t xml:space="preserve">Non-Interest-Bearing Demand </t>
    </r>
    <r>
      <rPr>
        <b/>
        <sz val="11"/>
        <rFont val="Calibri"/>
        <family val="2"/>
        <scheme val="minor"/>
      </rPr>
      <t>(8)</t>
    </r>
  </si>
  <si>
    <r>
      <t xml:space="preserve">Quarter End Weighted Average Life of Assets </t>
    </r>
    <r>
      <rPr>
        <b/>
        <u/>
        <sz val="11"/>
        <rFont val="Calibri"/>
        <family val="2"/>
        <scheme val="minor"/>
      </rPr>
      <t>(4) (6)</t>
    </r>
  </si>
  <si>
    <r>
      <t xml:space="preserve">Quarter End Weighted Average Life of Liabilities </t>
    </r>
    <r>
      <rPr>
        <b/>
        <u/>
        <sz val="11"/>
        <rFont val="Calibri"/>
        <family val="2"/>
        <scheme val="minor"/>
      </rPr>
      <t>(4) (6)</t>
    </r>
  </si>
  <si>
    <r>
      <t xml:space="preserve">AUM - Total </t>
    </r>
    <r>
      <rPr>
        <b/>
        <sz val="11"/>
        <rFont val="Calibri"/>
        <family val="2"/>
        <scheme val="minor"/>
      </rPr>
      <t>(10)</t>
    </r>
  </si>
  <si>
    <r>
      <t xml:space="preserve">AUM </t>
    </r>
    <r>
      <rPr>
        <b/>
        <sz val="11"/>
        <rFont val="Calibri"/>
        <family val="2"/>
        <scheme val="minor"/>
      </rPr>
      <t>(10)</t>
    </r>
  </si>
  <si>
    <r>
      <t xml:space="preserve">Revenues - APAC </t>
    </r>
    <r>
      <rPr>
        <b/>
        <sz val="11"/>
        <rFont val="Calibri"/>
        <family val="2"/>
        <scheme val="minor"/>
      </rPr>
      <t>(2) (16)</t>
    </r>
  </si>
  <si>
    <r>
      <t xml:space="preserve">Revenues - EMEA </t>
    </r>
    <r>
      <rPr>
        <b/>
        <sz val="11"/>
        <rFont val="Calibri"/>
        <family val="2"/>
        <scheme val="minor"/>
      </rPr>
      <t>(2) (17)</t>
    </r>
  </si>
  <si>
    <r>
      <t xml:space="preserve">Revenues - LatAm </t>
    </r>
    <r>
      <rPr>
        <b/>
        <sz val="11"/>
        <rFont val="Calibri"/>
        <family val="2"/>
        <scheme val="minor"/>
      </rPr>
      <t>(2) (18)</t>
    </r>
  </si>
  <si>
    <t>Auto</t>
  </si>
  <si>
    <t>Second Lien HELOANs</t>
  </si>
  <si>
    <t>Other (specify in documentation)</t>
  </si>
  <si>
    <t>Portfolio to be acquired (specify in documentation)</t>
  </si>
  <si>
    <t>LOSSES ASSOCIATED WITH HELD FOR SALE LOANS AND LOANS ACCOUNTED FOR UNDER THE FAIR VALUE OPTION</t>
  </si>
  <si>
    <t xml:space="preserve">Servicing &amp; Ancillary Fees  </t>
  </si>
  <si>
    <t>OREO Balance</t>
  </si>
  <si>
    <t>List segments from which item was excluded:</t>
  </si>
  <si>
    <t>List items on PPNR Projections worksheet that include this item if any:</t>
  </si>
  <si>
    <t>List Business Segments reported on PPNR Projections Worksheet that include this item if any:</t>
  </si>
  <si>
    <t>Provide a relevant headcount number (e.g. financial advisors, portfolio managers) to facilitate the assessment of revenue productivity in the Wealth Management/Private Banking business line.</t>
  </si>
  <si>
    <t>Debit Interchange - Gross</t>
  </si>
  <si>
    <r>
      <t xml:space="preserve">Operational Risk Expense </t>
    </r>
    <r>
      <rPr>
        <b/>
        <sz val="11"/>
        <rFont val="Calibri"/>
        <family val="2"/>
        <scheme val="minor"/>
      </rPr>
      <t>(8)</t>
    </r>
  </si>
  <si>
    <t>Non Sufficient  Funds / Overdraft Fees - Gross</t>
  </si>
  <si>
    <t>Contribution ($millions)</t>
  </si>
  <si>
    <t xml:space="preserve"> Balances </t>
  </si>
  <si>
    <r>
      <t xml:space="preserve">Domestic </t>
    </r>
    <r>
      <rPr>
        <b/>
        <sz val="11"/>
        <rFont val="Calibri"/>
        <family val="2"/>
        <scheme val="minor"/>
      </rPr>
      <t>(11)</t>
    </r>
  </si>
  <si>
    <t>5A</t>
  </si>
  <si>
    <t>5B</t>
  </si>
  <si>
    <r>
      <t>Provisions to Repurchase Reserve / Liability for Residential Mortgage Representations and Warranties (contra-revenue)</t>
    </r>
    <r>
      <rPr>
        <b/>
        <sz val="11"/>
        <rFont val="Calibri"/>
        <family val="2"/>
        <scheme val="minor"/>
      </rPr>
      <t xml:space="preserve"> (12)</t>
    </r>
  </si>
  <si>
    <r>
      <t>Other</t>
    </r>
    <r>
      <rPr>
        <b/>
        <sz val="11"/>
        <rFont val="Calibri"/>
        <family val="2"/>
        <scheme val="minor"/>
      </rPr>
      <t xml:space="preserve"> (22)</t>
    </r>
  </si>
  <si>
    <r>
      <t xml:space="preserve">Other </t>
    </r>
    <r>
      <rPr>
        <b/>
        <sz val="11"/>
        <rFont val="Calibri"/>
        <family val="2"/>
        <scheme val="minor"/>
      </rPr>
      <t>(23)</t>
    </r>
  </si>
  <si>
    <r>
      <t xml:space="preserve">Provisions to Repurchase Reserve / Liability for Residential Mortgage Representations and Warranties </t>
    </r>
    <r>
      <rPr>
        <b/>
        <sz val="11"/>
        <rFont val="Calibri"/>
        <family val="2"/>
        <scheme val="minor"/>
      </rPr>
      <t>(12)</t>
    </r>
  </si>
  <si>
    <t>34A</t>
  </si>
  <si>
    <t>34B</t>
  </si>
  <si>
    <t>Include both direct and allocated expenses.  Report any expenses that are made to expand the company’s card member and/or merchant base, facilitate greater segment penetration, enhance the perception of the company’s credit card brand, and/or increase the utilization of the existing card member base across the spectrum of marketing and advertising mediums.</t>
  </si>
  <si>
    <t>Report changes in the MSR value here and not in any other items.  Report changes in the MSR hedges here and not in any other items.</t>
  </si>
  <si>
    <t>Report all Non-Interest Income for Equities Sales and Trading, excluding Prime Brokerage (to be reported as a separate line item) and excluding Commissions and Fees.  This includes trading profits and other non-interest non-commission income.</t>
  </si>
  <si>
    <r>
      <t xml:space="preserve">Include routine legal expenses (i.e legal expenses not related to operational losses) here.  </t>
    </r>
    <r>
      <rPr>
        <sz val="11"/>
        <color rgb="FF0000FF"/>
        <rFont val="Calibri"/>
        <family val="2"/>
        <scheme val="minor"/>
      </rPr>
      <t/>
    </r>
  </si>
  <si>
    <t>Total Non-Interest Income (2) (26)</t>
  </si>
  <si>
    <r>
      <t xml:space="preserve">Professional and Outside Services Expenses </t>
    </r>
    <r>
      <rPr>
        <b/>
        <sz val="11"/>
        <rFont val="Calibri"/>
        <family val="2"/>
        <scheme val="minor"/>
      </rPr>
      <t>(13)</t>
    </r>
  </si>
  <si>
    <t>Marketing Expense</t>
  </si>
  <si>
    <t>Other Loans &amp; Leases (10)</t>
  </si>
  <si>
    <t>Include loans secured by farmland here (BHDM1420) and other loans not accounted for in the other categories.</t>
  </si>
  <si>
    <r>
      <t xml:space="preserve">Domestic </t>
    </r>
    <r>
      <rPr>
        <b/>
        <sz val="11"/>
        <rFont val="Calibri"/>
        <family val="2"/>
        <scheme val="minor"/>
      </rPr>
      <t>(24)</t>
    </r>
  </si>
  <si>
    <t>Credit cards (including charge cards).  List which line item(s) on PPNR Submission worksheet contain(s) the Cards Rewards/Partner Sharing contra-revenues and/or expenses.</t>
  </si>
  <si>
    <t xml:space="preserve">Total domestic mortgages originated during the quarter. </t>
  </si>
  <si>
    <t>FR Y-9C name is "Residential Mortgages Sold During the Quarter"; this metric need not be limited to Mortgages and Home Equity business line.</t>
  </si>
  <si>
    <t>A backlog should be based on probability weighted fees.  The data should be consistent with historical internal reporting, not by market measurement.  The last quarter should be the BHC’s latest backlog estimate.</t>
  </si>
  <si>
    <t>Total Open Accounts  –  End of Period</t>
  </si>
  <si>
    <r>
      <t xml:space="preserve">Residential Mortgage Originations Industry Market Size –  Volume </t>
    </r>
    <r>
      <rPr>
        <b/>
        <sz val="11"/>
        <rFont val="Calibri"/>
        <family val="2"/>
        <scheme val="minor"/>
      </rPr>
      <t>(25)</t>
    </r>
  </si>
  <si>
    <r>
      <t xml:space="preserve">Mortgages and Home Equity Sold during the quarter </t>
    </r>
    <r>
      <rPr>
        <b/>
        <sz val="11"/>
        <rFont val="Calibri"/>
        <family val="2"/>
        <scheme val="minor"/>
      </rPr>
      <t>(26)</t>
    </r>
  </si>
  <si>
    <r>
      <t xml:space="preserve">Servicing Expenses </t>
    </r>
    <r>
      <rPr>
        <b/>
        <sz val="11"/>
        <rFont val="Calibri"/>
        <family val="2"/>
        <scheme val="minor"/>
      </rPr>
      <t>(8)</t>
    </r>
  </si>
  <si>
    <r>
      <t xml:space="preserve">Number of Employees </t>
    </r>
    <r>
      <rPr>
        <b/>
        <sz val="11"/>
        <rFont val="Calibri"/>
        <family val="2"/>
        <scheme val="minor"/>
      </rPr>
      <t>(15)</t>
    </r>
  </si>
  <si>
    <r>
      <t>Compensation - Total</t>
    </r>
    <r>
      <rPr>
        <b/>
        <sz val="11"/>
        <rFont val="Calibri"/>
        <family val="2"/>
        <scheme val="minor"/>
      </rPr>
      <t xml:space="preserve"> (8)</t>
    </r>
  </si>
  <si>
    <t>Industry Market Size - Fees</t>
  </si>
  <si>
    <t>Industry Market Size - Completed Deal Volume</t>
  </si>
  <si>
    <r>
      <t>Backlog</t>
    </r>
    <r>
      <rPr>
        <b/>
        <sz val="11"/>
        <rFont val="Calibri"/>
        <family val="2"/>
        <scheme val="minor"/>
      </rPr>
      <t xml:space="preserve"> (30)</t>
    </r>
  </si>
  <si>
    <t>Industry Market Size - Volume</t>
  </si>
  <si>
    <r>
      <t xml:space="preserve">Compensation - Total </t>
    </r>
    <r>
      <rPr>
        <b/>
        <sz val="11"/>
        <rFont val="Calibri"/>
        <family val="2"/>
        <scheme val="minor"/>
      </rPr>
      <t>(8)</t>
    </r>
  </si>
  <si>
    <r>
      <t xml:space="preserve">Severance Costs </t>
    </r>
    <r>
      <rPr>
        <b/>
        <sz val="11"/>
        <rFont val="Calibri"/>
        <family val="2"/>
        <scheme val="minor"/>
      </rPr>
      <t>(14)</t>
    </r>
  </si>
  <si>
    <r>
      <t xml:space="preserve">Collateral Underlying Operating Leases for Which the Bank is the Lessor </t>
    </r>
    <r>
      <rPr>
        <b/>
        <sz val="11"/>
        <rFont val="Calibri"/>
        <family val="2"/>
        <scheme val="minor"/>
      </rPr>
      <t>(22)</t>
    </r>
  </si>
  <si>
    <r>
      <t xml:space="preserve">Net Gains/(Losses) on Sales of Other Real Estate Owned </t>
    </r>
    <r>
      <rPr>
        <b/>
        <sz val="11"/>
        <rFont val="Calibri"/>
        <family val="2"/>
        <scheme val="minor"/>
      </rPr>
      <t>(19)</t>
    </r>
  </si>
  <si>
    <t>C. Firm Wide Metrics: Net Interest Income Worksheet (Required only for BHCs that were required to complete the Net Interest Income Worksheet)</t>
  </si>
  <si>
    <t>The Weighted Average Life should reflect the current position, the impact of new business activity, as well as the impact of behavioral assumptions such as prepayments or defaults,  based on the expected remaining lives, inclusive of behavioral assumptions.  It should reflect the weighted average of time to principal actual repayment (as modeled) for all positions in that portfolio, rounded to the nearest monthly term.  For revolving products, the WAL should reflect the underlying repayment behavior assumptions assumed by the institution, which would include contractual repayments, any assumed excess payments or prepayments, and defaults.  The WAL for the FR Y-14Q disclosures should reflect the spot balance sheet position for each time period.  For the FR Y-14A, given that it covers forecasted time periods, the WAL should be forward-looking which incorporates the changes to the projected WAL, including new business activity.</t>
  </si>
  <si>
    <r>
      <t xml:space="preserve">Footnotes to the </t>
    </r>
    <r>
      <rPr>
        <b/>
        <i/>
        <sz val="11"/>
        <rFont val="Calibri"/>
        <family val="2"/>
      </rPr>
      <t>Net Interest Income Worksheet</t>
    </r>
  </si>
  <si>
    <t>Other Retail and Small Business Lending</t>
  </si>
  <si>
    <r>
      <t xml:space="preserve">Optional Immaterial Business Segments </t>
    </r>
    <r>
      <rPr>
        <b/>
        <sz val="11"/>
        <rFont val="Calibri"/>
        <family val="2"/>
        <scheme val="minor"/>
      </rPr>
      <t>(7)</t>
    </r>
  </si>
  <si>
    <r>
      <t xml:space="preserve">Gains/(Losses) on Sale </t>
    </r>
    <r>
      <rPr>
        <b/>
        <sz val="11"/>
        <rFont val="Calibri"/>
        <family val="2"/>
        <scheme val="minor"/>
      </rPr>
      <t>(18)</t>
    </r>
  </si>
  <si>
    <r>
      <t xml:space="preserve">MSR Amortization </t>
    </r>
    <r>
      <rPr>
        <b/>
        <sz val="11"/>
        <rFont val="Calibri"/>
        <family val="2"/>
        <scheme val="minor"/>
      </rPr>
      <t>(20)</t>
    </r>
  </si>
  <si>
    <r>
      <t xml:space="preserve">MSR Value Changes due to Changes in Assumptions/Model Inputs/Other Net of Hedge Performance </t>
    </r>
    <r>
      <rPr>
        <b/>
        <sz val="11"/>
        <rFont val="Calibri"/>
        <family val="2"/>
        <scheme val="minor"/>
      </rPr>
      <t>(19)(21)</t>
    </r>
  </si>
  <si>
    <r>
      <t xml:space="preserve">Commissions </t>
    </r>
    <r>
      <rPr>
        <b/>
        <sz val="11"/>
        <rFont val="Calibri"/>
        <family val="2"/>
        <scheme val="minor"/>
      </rPr>
      <t>(6)</t>
    </r>
  </si>
  <si>
    <r>
      <t xml:space="preserve">Other Non-Interest Expense </t>
    </r>
    <r>
      <rPr>
        <b/>
        <sz val="11"/>
        <rFont val="Calibri"/>
        <family val="2"/>
      </rPr>
      <t>(4)</t>
    </r>
  </si>
  <si>
    <r>
      <t xml:space="preserve">Loss resulting from trading shock exercise (if applicable) </t>
    </r>
    <r>
      <rPr>
        <b/>
        <sz val="11"/>
        <rFont val="Calibri"/>
        <family val="2"/>
        <scheme val="minor"/>
      </rPr>
      <t>(24) (25)</t>
    </r>
  </si>
  <si>
    <r>
      <t xml:space="preserve">Report commissions only in "Commissions" line item </t>
    </r>
    <r>
      <rPr>
        <b/>
        <sz val="11"/>
        <rFont val="Calibri"/>
        <family val="2"/>
        <scheme val="minor"/>
      </rPr>
      <t>28C</t>
    </r>
    <r>
      <rPr>
        <sz val="11"/>
        <rFont val="Calibri"/>
        <family val="2"/>
        <scheme val="minor"/>
      </rPr>
      <t>; do not report commissions in any other compensation line items.</t>
    </r>
  </si>
  <si>
    <t>All operational loss items, including operational losses that are contra revenue amounts or cannot be separately identified, should be reported in the operational risk expense.  Any legal consultation or retainer fees specifically linked to an operational risk event should be included in the Operational Risk Expense. Include all Provisions to Litigation Reserves  / Liability for Claims related to Sold Residential Mortgages and all Litigation Settlements &amp; Penalties in this line item and not any other items.</t>
  </si>
  <si>
    <t>Include domestic BHC issued credit and charge cards including  those that result from a partnership agreement.</t>
  </si>
  <si>
    <r>
      <t xml:space="preserve">Provisions to build any non-litigation reserves/accrued liabilities that have been established for losses related to sold or government-insured residential mortgage loans (first or second lien).  Do not report such provisions in any other items; report them only in line items </t>
    </r>
    <r>
      <rPr>
        <b/>
        <sz val="11"/>
        <rFont val="Calibri"/>
        <family val="2"/>
        <scheme val="minor"/>
      </rPr>
      <t>14N</t>
    </r>
    <r>
      <rPr>
        <sz val="11"/>
        <rFont val="Calibri"/>
        <family val="2"/>
        <scheme val="minor"/>
      </rPr>
      <t xml:space="preserve"> or </t>
    </r>
    <r>
      <rPr>
        <b/>
        <sz val="11"/>
        <rFont val="Calibri"/>
        <family val="2"/>
        <scheme val="minor"/>
      </rPr>
      <t>30</t>
    </r>
    <r>
      <rPr>
        <sz val="11"/>
        <rFont val="Calibri"/>
        <family val="2"/>
        <scheme val="minor"/>
      </rPr>
      <t>, as applicable.</t>
    </r>
  </si>
  <si>
    <t>Gains/(Losses) from the sale of mortgages and home equity originated through all production channels (retail, broker, correspondent, etc.) with the intent to sell.  Such gains/losses should include deferred fees and costs that are reported as adjustments to the carrying balance of the sold loan, fair value changes on loan commitments with rate locks that are accounted for as derivatives, fair value changes on mortgage loans held-for-sale designated for fair value treatment, lower-of-cost or market adjustments on mortgage loans held-for-sale not designated for fair value treatment, fair value changes on derivative instruments used to hedge loan commitments and held-of-sale mortgages, and value associated with the initial capitalization of the MSR upon sale of the loan.</t>
  </si>
  <si>
    <r>
      <t xml:space="preserve">Corresponds to line item </t>
    </r>
    <r>
      <rPr>
        <b/>
        <sz val="11"/>
        <rFont val="Calibri"/>
        <family val="2"/>
        <scheme val="minor"/>
      </rPr>
      <t xml:space="preserve">7C </t>
    </r>
    <r>
      <rPr>
        <sz val="11"/>
        <rFont val="Calibri"/>
        <family val="2"/>
        <scheme val="minor"/>
      </rPr>
      <t>on the Net Interest Income worksheet</t>
    </r>
  </si>
  <si>
    <r>
      <t xml:space="preserve">Amount should equal item </t>
    </r>
    <r>
      <rPr>
        <b/>
        <sz val="11"/>
        <rFont val="Calibri"/>
        <family val="2"/>
        <scheme val="minor"/>
      </rPr>
      <t>13</t>
    </r>
    <r>
      <rPr>
        <sz val="11"/>
        <rFont val="Calibri"/>
        <family val="2"/>
        <scheme val="minor"/>
      </rPr>
      <t xml:space="preserve"> of the </t>
    </r>
    <r>
      <rPr>
        <i/>
        <sz val="11"/>
        <rFont val="Calibri"/>
        <family val="2"/>
      </rPr>
      <t>PPNR Projections Worksheet.</t>
    </r>
  </si>
  <si>
    <r>
      <t xml:space="preserve">Exclude result of trading shock exercise (where applicable), as it is reported in item </t>
    </r>
    <r>
      <rPr>
        <b/>
        <sz val="11"/>
        <rFont val="Calibri"/>
        <family val="2"/>
        <scheme val="minor"/>
      </rPr>
      <t>42</t>
    </r>
    <r>
      <rPr>
        <sz val="11"/>
        <rFont val="Calibri"/>
        <family val="2"/>
        <scheme val="minor"/>
      </rPr>
      <t>.</t>
    </r>
  </si>
  <si>
    <r>
      <t xml:space="preserve">Applies to line items </t>
    </r>
    <r>
      <rPr>
        <b/>
        <sz val="11"/>
        <rFont val="Calibri"/>
        <family val="2"/>
        <scheme val="minor"/>
      </rPr>
      <t>1A-1F</t>
    </r>
    <r>
      <rPr>
        <sz val="11"/>
        <rFont val="Calibri"/>
        <family val="2"/>
        <scheme val="minor"/>
      </rPr>
      <t xml:space="preserve">; US and Puerto Rico only.  </t>
    </r>
  </si>
  <si>
    <r>
      <t xml:space="preserve">By definition, PPNR will calculate as Net Interest Income plus Non-Interest Income less Non-Interest Expense, excluding items broken out in items </t>
    </r>
    <r>
      <rPr>
        <b/>
        <sz val="11"/>
        <rFont val="Calibri"/>
        <family val="2"/>
        <scheme val="minor"/>
      </rPr>
      <t>40-41</t>
    </r>
    <r>
      <rPr>
        <sz val="11"/>
        <rFont val="Calibri"/>
        <family val="2"/>
        <scheme val="minor"/>
      </rPr>
      <t xml:space="preserve">. </t>
    </r>
  </si>
  <si>
    <r>
      <t xml:space="preserve">Excludes Valuation Adjustment for firm's own debt under fair value option (FVO) in item </t>
    </r>
    <r>
      <rPr>
        <b/>
        <sz val="11"/>
        <rFont val="Calibri"/>
        <family val="2"/>
        <scheme val="minor"/>
      </rPr>
      <t>40</t>
    </r>
    <r>
      <rPr>
        <sz val="11"/>
        <rFont val="Calibri"/>
        <family val="2"/>
        <scheme val="minor"/>
      </rPr>
      <t xml:space="preserve">. </t>
    </r>
  </si>
  <si>
    <r>
      <t xml:space="preserve">Excludes Goodwill Impairment included in item </t>
    </r>
    <r>
      <rPr>
        <b/>
        <sz val="11"/>
        <rFont val="Calibri"/>
        <family val="2"/>
        <scheme val="minor"/>
      </rPr>
      <t>41</t>
    </r>
    <r>
      <rPr>
        <sz val="11"/>
        <rFont val="Calibri"/>
        <family val="2"/>
        <scheme val="minor"/>
      </rPr>
      <t>.</t>
    </r>
  </si>
  <si>
    <t>Calculated</t>
  </si>
  <si>
    <t>Unpaid Principal Balance</t>
  </si>
  <si>
    <t>Initial Day 1 Non-Accretable Difference (NAD) to Absorb Cash Flow Shortfalls on PCI Loans</t>
  </si>
  <si>
    <t>Quarter Ending Non Accretable Difference (NAD)</t>
  </si>
  <si>
    <t>Prov/(Reverse)</t>
  </si>
  <si>
    <t>Cumulative Charge-offs to Date (to NAD)</t>
  </si>
  <si>
    <t>Cumulative Charge-offs to Date (to Allowance)</t>
  </si>
  <si>
    <t>Provisions to Allowance</t>
  </si>
  <si>
    <r>
      <t>Quarterly</t>
    </r>
    <r>
      <rPr>
        <strike/>
        <sz val="11"/>
        <rFont val="Calibri"/>
        <family val="2"/>
        <scheme val="minor"/>
      </rPr>
      <t xml:space="preserve"> </t>
    </r>
    <r>
      <rPr>
        <sz val="11"/>
        <rFont val="Calibri"/>
        <family val="2"/>
        <scheme val="minor"/>
      </rPr>
      <t>Charge-offs to NAD</t>
    </r>
  </si>
  <si>
    <t>Quarterly Charge-offs to Allowance</t>
  </si>
  <si>
    <t>Table A.2  LOANS SOLD TO FANNIE MAE, BHC UNABLE TO REPORT OUTSTANDING UPB OR DELINQUENCY INFORMATION REQUESTED IN TABLE A.1</t>
  </si>
  <si>
    <t>Table B.1  LOANS SOLD TO FREDDIE MAC, BHC ABLE TO REPORT OUTSTANDING UPB AND DELINQUENCY INFORMATION REQUESTED IN TABLE B.1</t>
  </si>
  <si>
    <t>Table B.2  LOANS SOLD TO FREDDIE MAC, BHC UNABLE TO REPORT OUTSTANDING UPB OR DELINQUENCY INFORMATION REQUESTED IN TABLE B.1</t>
  </si>
  <si>
    <t>Table C.1  LOANS INSURED BY THE US GOVERNMENT (e.g. FHA, VA), BHC ABLE TO REPORT OUTSTANDING UPB AND DELINQUENCY INFORMATION REQUESTED IN TABLE C.1</t>
  </si>
  <si>
    <t>Table C.2  LOANS INSURED BY THE US GOVERNMENT (e.g. FHA, VA), BHC UNABLE TO REPORT OUTSTANDING UPB OR DELINQUENCY INFORMATION REQUESTED IN TABLE C.1</t>
  </si>
  <si>
    <t>Table D.1  LOANS SECURITIZED WITH MONOLINE INSURANCE, BHC ABLE TO REPORT OUTSTANDING UPB AND DELINQUENCY INFORMATION REQUESTED IN TABLE D.1</t>
  </si>
  <si>
    <t>Table D.2  LOANS SECURITIZED WITH MONOLINE INSURANCE, BHC UNABLE TO REPORT OUTSTANDING UPB OR DELINQUENCY INFORMATION REQUESTED IN TABLE D.1</t>
  </si>
  <si>
    <t>Table E.1  LOANS SECURITIZED WITHOUT MONOLINE INSURANCE, BHC ABLE TO REPORT OUTSTANDING UPB AND DELINQUENCY INFORMATION REQUESTED IN TABLE E.1</t>
  </si>
  <si>
    <t>Table E.2  LOANS SECURITIZED WITHOUT MONOLINE INSURANCE, BHC UNABLE TO REPORT OUTSTANDING UPB OR DELINQUENCY INFORMATION REQUESTED IN TABLE E.1</t>
  </si>
  <si>
    <t>Table F.1  WHOLE LOANS SOLD, BHC ABLE TO REPORT OUTSTANDING UPB AND DELINQUENCY INFORMATION REQUESTED IN TABLE F.1</t>
  </si>
  <si>
    <t>Table F.2  WHOLE LOANS SOLD, BHC UNABLE TO REPORT OUTSTANDING UPB OR DELINQUENCY INFORMATION REQUESTED IN TABLE F.1</t>
  </si>
  <si>
    <t>B. Firm Wide Metrics: PPNR Projections Worksheet</t>
  </si>
  <si>
    <t>Collateral Underlying Operating Leases for Which the Bank is the Lessor (1)</t>
  </si>
  <si>
    <r>
      <t xml:space="preserve">Footnotes to the </t>
    </r>
    <r>
      <rPr>
        <b/>
        <i/>
        <sz val="11"/>
        <rFont val="Calibri"/>
        <family val="2"/>
      </rPr>
      <t>PPNR Projections Worksheet</t>
    </r>
  </si>
  <si>
    <r>
      <t xml:space="preserve">Refers to the balance sheet carrying amount of any equipment or other asset rented to others under operating leases, net of accumulated depreciation.  The total in line item </t>
    </r>
    <r>
      <rPr>
        <b/>
        <sz val="11"/>
        <rFont val="Calibri"/>
        <family val="2"/>
        <scheme val="minor"/>
      </rPr>
      <t xml:space="preserve">49 </t>
    </r>
    <r>
      <rPr>
        <sz val="11"/>
        <rFont val="Calibri"/>
        <family val="2"/>
        <scheme val="minor"/>
      </rPr>
      <t>should correspond to the amount provided in Y-9C Schedule HC-F Line 6, item 13 in the instructions. The amount included should only reflect collateral rented under operating leases and not include collateral subject to capital/ financing type leases.</t>
    </r>
  </si>
  <si>
    <r>
      <t xml:space="preserve">Original UPB </t>
    </r>
    <r>
      <rPr>
        <i/>
        <sz val="11"/>
        <rFont val="Calibri"/>
        <family val="2"/>
        <scheme val="minor"/>
      </rPr>
      <t>(Excluding Exempt Population)</t>
    </r>
  </si>
  <si>
    <r>
      <t xml:space="preserve">Outstanding UPB </t>
    </r>
    <r>
      <rPr>
        <i/>
        <sz val="11"/>
        <rFont val="Calibri"/>
        <family val="2"/>
        <scheme val="minor"/>
      </rPr>
      <t>(Excluding Exempt Population)</t>
    </r>
  </si>
  <si>
    <r>
      <t xml:space="preserve">Delinquency Status as of 3Q </t>
    </r>
    <r>
      <rPr>
        <i/>
        <sz val="11"/>
        <rFont val="Calibri"/>
        <family val="2"/>
        <scheme val="minor"/>
      </rPr>
      <t>(Excluding Exempt Population)</t>
    </r>
  </si>
  <si>
    <r>
      <t xml:space="preserve">Net Credit Loss Realized to-date </t>
    </r>
    <r>
      <rPr>
        <i/>
        <sz val="11"/>
        <rFont val="Calibri"/>
        <family val="2"/>
        <scheme val="minor"/>
      </rPr>
      <t>(Excluding Exempt Population)</t>
    </r>
  </si>
  <si>
    <r>
      <t xml:space="preserve">Repurchase Requests Outstanding </t>
    </r>
    <r>
      <rPr>
        <i/>
        <sz val="11"/>
        <rFont val="Calibri"/>
        <family val="2"/>
        <scheme val="minor"/>
      </rPr>
      <t>(Excluding Exempt Population)</t>
    </r>
  </si>
  <si>
    <r>
      <t xml:space="preserve">Estimated Lifetime Net Credit Losses </t>
    </r>
    <r>
      <rPr>
        <i/>
        <sz val="11"/>
        <rFont val="Calibri"/>
        <family val="2"/>
        <scheme val="minor"/>
      </rPr>
      <t>(Excluding Exempt Population)</t>
    </r>
  </si>
  <si>
    <r>
      <t xml:space="preserve">Projected Future Losses to BHC Charged to Repurchase Reserve </t>
    </r>
    <r>
      <rPr>
        <i/>
        <sz val="11"/>
        <rFont val="Calibri"/>
        <family val="2"/>
        <scheme val="minor"/>
      </rPr>
      <t>(Excluding Exempt Population)</t>
    </r>
  </si>
  <si>
    <t>Business and Corporate Card</t>
  </si>
  <si>
    <t>Business and Corporate Card (International)</t>
  </si>
  <si>
    <t>Bank and Charge Card (International)</t>
  </si>
  <si>
    <r>
      <t xml:space="preserve">Applies to line items </t>
    </r>
    <r>
      <rPr>
        <b/>
        <sz val="11"/>
        <rFont val="Calibri"/>
        <family val="2"/>
        <scheme val="minor"/>
      </rPr>
      <t>1-9</t>
    </r>
    <r>
      <rPr>
        <sz val="11"/>
        <rFont val="Calibri"/>
        <family val="2"/>
        <scheme val="minor"/>
      </rPr>
      <t>; US and Puerto Rico only.</t>
    </r>
  </si>
  <si>
    <t>Premises and Fixed Assets</t>
  </si>
  <si>
    <t>Total Other</t>
  </si>
  <si>
    <t>BHC Baseline</t>
  </si>
  <si>
    <t>Supervisory Baseline</t>
  </si>
  <si>
    <t>BHC Stress</t>
  </si>
  <si>
    <t>Supervisory Adverse</t>
  </si>
  <si>
    <t>Supervisory Severely Adverse</t>
  </si>
  <si>
    <t>Interest rate contracts</t>
  </si>
  <si>
    <t>Foreign exchange contracts</t>
  </si>
  <si>
    <t>Cash and cash equivalent</t>
  </si>
  <si>
    <t>Federal funds sold</t>
  </si>
  <si>
    <t>Securities purchased under agreements to resell</t>
  </si>
  <si>
    <t>BHCK4074-BHCK4079-BHCK4093+BHCKC216-Line Item #40</t>
  </si>
  <si>
    <t>C&amp;I Loans (7)</t>
  </si>
  <si>
    <t>Securities (AFS and HTM) - Agency RMBS (both CMOs and pass-throughs)</t>
  </si>
  <si>
    <t>Securities (AFS and HTM) - Other</t>
  </si>
  <si>
    <t>Securities (AFS and HTM) - Treasuries and Agency Debentures</t>
  </si>
  <si>
    <t>Other Interest-Bearing Liabilities (3)(11)</t>
  </si>
  <si>
    <t>(33)</t>
  </si>
  <si>
    <t>For WAL, exclude from the reported number Loans Held For Sale</t>
  </si>
  <si>
    <t>Note if this item includes any contra-revenues other than Rewards/Partner Sharing (e.g. Marketing Expense Amortization)</t>
  </si>
  <si>
    <t>Provide description of the accounts included in this line item (e.g. Negotiable Order of Withdrawal, Interest Bearing Checking, Non Interest Bearing Demand Deposit Account, Money Market Savings, etc.)</t>
  </si>
  <si>
    <t>Debit Card Purchase Transactions</t>
  </si>
  <si>
    <t>Loans Held for Sale - First Lien Residential Liens in Domestic Offices (Average Balances)</t>
  </si>
  <si>
    <t>Average Rate on Loans Held for Sale-First Lien Residential Liens in Domestic Offices</t>
  </si>
  <si>
    <t>%</t>
  </si>
  <si>
    <t>All Other Earning Assets</t>
  </si>
  <si>
    <t>All Other Interest Bearing Liabitilies</t>
  </si>
  <si>
    <t>Of which:</t>
  </si>
  <si>
    <t>Securitizations (non-investment grade)</t>
  </si>
  <si>
    <t>Securitizations (investment grade)</t>
  </si>
  <si>
    <t>Qualifying subordinated debt, redeemable preferred stock, and restricted core capital elements (except Class B noncontrolling (minority) interest) not includable in items 24 or 25</t>
  </si>
  <si>
    <t>Other Tier 2 capital components</t>
  </si>
  <si>
    <t>Deductions for total risk-based capital</t>
  </si>
  <si>
    <t>Supplemental Information on Trust Preferred Securities Subject to Phase-Out from Tier 1 Capital</t>
  </si>
  <si>
    <t>Total capital minority interest that is not included in tier 1 capital</t>
  </si>
  <si>
    <t>as of date</t>
  </si>
  <si>
    <t>PQ 1</t>
  </si>
  <si>
    <t>PQ 2</t>
  </si>
  <si>
    <t>PQ 3</t>
  </si>
  <si>
    <t>PQ 4</t>
  </si>
  <si>
    <t>PQ 5</t>
  </si>
  <si>
    <t>PQ 6</t>
  </si>
  <si>
    <t>PQ 7</t>
  </si>
  <si>
    <t>PQ 8</t>
  </si>
  <si>
    <t>PQ 9</t>
  </si>
  <si>
    <t>Total RWA</t>
  </si>
  <si>
    <t>Cash and due from depository institutions</t>
  </si>
  <si>
    <t>Held-to-maturity securities (HTM)</t>
  </si>
  <si>
    <t>Available-for-sale securities (AFS)</t>
  </si>
  <si>
    <t>Federal funds sold and securities purchased under agreements to resell</t>
  </si>
  <si>
    <t>Loans and leases</t>
  </si>
  <si>
    <t>Derivative contracts</t>
  </si>
  <si>
    <t>Unused commitments with an original maturity exceeding one year</t>
  </si>
  <si>
    <t>Unused commitments with an original maturity of one year or less to asset-backed commercial paper conduits</t>
  </si>
  <si>
    <t xml:space="preserve">Other off-balance-sheet </t>
  </si>
  <si>
    <t>Other credit risk</t>
  </si>
  <si>
    <t xml:space="preserve">Market Risk </t>
  </si>
  <si>
    <t>VaR-based capital requirement</t>
  </si>
  <si>
    <t>Stressed VaR-based capital requirement</t>
  </si>
  <si>
    <t>Incremental risk capital requirement</t>
  </si>
  <si>
    <t>Comprehensive risk capital requirement (excluding non-modeled correlation)</t>
  </si>
  <si>
    <t>Non-modeled Securitization</t>
  </si>
  <si>
    <t>Net Long</t>
  </si>
  <si>
    <t>Net Short</t>
  </si>
  <si>
    <t>Specific risk add-on (excluding securitization and correlation)</t>
  </si>
  <si>
    <t>Sovereign debt positions</t>
  </si>
  <si>
    <t>Government sponsored entity debt positions</t>
  </si>
  <si>
    <t>Depository institution, foreign bank, and credit union debt positions</t>
  </si>
  <si>
    <t>Public sector entity debt positions</t>
  </si>
  <si>
    <t>Corporate debt positions</t>
  </si>
  <si>
    <t>Capital requirement for de minimis exposures</t>
  </si>
  <si>
    <t>Other RWA</t>
  </si>
  <si>
    <t>Allocated transfer risk reserve</t>
  </si>
  <si>
    <t>Current credit exposure across all derivative contracts covered by risk-based capital standards</t>
  </si>
  <si>
    <t>Notional principal amounts of derivative contracts:</t>
  </si>
  <si>
    <t>Gold contracts</t>
  </si>
  <si>
    <t>Other precious metals contracts</t>
  </si>
  <si>
    <t>Other commodity contracts</t>
  </si>
  <si>
    <t>Equity derivative contracts</t>
  </si>
  <si>
    <t>Investment grade credit derivative contracts</t>
  </si>
  <si>
    <t>Subinvestment grade credit derivative contracts</t>
  </si>
  <si>
    <t>Operational RWA</t>
  </si>
  <si>
    <t>Advanced Approaches Credit Risk (Including CCR and non-trading credit risk), with 1.06 scaling factor and Operational Risk</t>
  </si>
  <si>
    <t>Credit RWA</t>
  </si>
  <si>
    <t>Wholesale Exposures</t>
  </si>
  <si>
    <t xml:space="preserve">Corporate </t>
  </si>
  <si>
    <t>Balance Sheet Amount</t>
  </si>
  <si>
    <t>RWA</t>
  </si>
  <si>
    <t xml:space="preserve">Bank </t>
  </si>
  <si>
    <t xml:space="preserve">Sovereign </t>
  </si>
  <si>
    <t>IPRE</t>
  </si>
  <si>
    <t>HVCRE</t>
  </si>
  <si>
    <t>Counterparty Credit Risk</t>
  </si>
  <si>
    <t>RWA of eligible margin loans, repostyle transactions and OTC derivatives with crossproduct netting—EAD adjustment method</t>
  </si>
  <si>
    <t>RWA of eligible margin loans, repostyle transactions and OTC derivatives with crossproduct netting—collateral reflected in LGD</t>
  </si>
  <si>
    <t xml:space="preserve">RWA of eligible margin loans, repostyle transactions—no cross-product netting—EAD adjustment method </t>
  </si>
  <si>
    <t>RWA of eligible margin loans, repostyle transactions—no cross-product netting—collateral reflected in LGD</t>
  </si>
  <si>
    <t>RWA of OTC derivatives—no cross-product netting—EAD adjustment method</t>
  </si>
  <si>
    <t>RWA of OTC derivatives—no crossproduct netting—collateral reflected in LGD</t>
  </si>
  <si>
    <t>Retail Exposures</t>
  </si>
  <si>
    <t>Residential mortgage— closed-end first lien exposures</t>
  </si>
  <si>
    <t>Residential mortgage— closed-end junior lien exposures</t>
  </si>
  <si>
    <t xml:space="preserve">Residential mortgage—revolving exposures </t>
  </si>
  <si>
    <t>Qualifying revolving exposures</t>
  </si>
  <si>
    <t xml:space="preserve">Other retail exposures </t>
  </si>
  <si>
    <t>Equity Exposures RWA</t>
  </si>
  <si>
    <t>Assets subject to the general risk-based capital requirements</t>
  </si>
  <si>
    <t>Total risk-based capital requirement for operational risk without dependence assumptions</t>
  </si>
  <si>
    <t>Advanced CVA Approach</t>
  </si>
  <si>
    <t>Unstressed VaR with Multipliers</t>
  </si>
  <si>
    <t>Stressed VaR with Multipliers</t>
  </si>
  <si>
    <t>Simple CVA Approach</t>
  </si>
  <si>
    <t xml:space="preserve">Excess eligible credit reserves not included in tier 2 capital </t>
  </si>
  <si>
    <t>Other Borrowed Money</t>
  </si>
  <si>
    <t>Subordinated Notes and Debentures</t>
  </si>
  <si>
    <t>Deposits in domestic offices</t>
  </si>
  <si>
    <t>Deposits in foreign offices, Edge and Agreement subsidiaries, and IBFs</t>
  </si>
  <si>
    <t>Other Consumer Loans and Leases (Domestic)</t>
  </si>
  <si>
    <t>Other Consumer Loans and Leases (International)</t>
  </si>
  <si>
    <t>$ Milllion</t>
  </si>
  <si>
    <t xml:space="preserve"> Non Interest Expenses</t>
  </si>
  <si>
    <t xml:space="preserve">Please break out and explain nature of non-recurring items included in PPNR.  Also indicate which items on PPRN Projections worksheet include the items broken out in footnote 32: </t>
  </si>
  <si>
    <t xml:space="preserve"> Revenues (Net Interest Income + Non Interest Income)</t>
  </si>
  <si>
    <t>(a)</t>
  </si>
  <si>
    <t>(b)</t>
  </si>
  <si>
    <t>As of Date</t>
  </si>
  <si>
    <t>PY 1</t>
  </si>
  <si>
    <t>PY 2</t>
  </si>
  <si>
    <t>PQ 2 - PQ 5</t>
  </si>
  <si>
    <t>PQ 6 - PQ 9</t>
  </si>
  <si>
    <t>Other ABS (excl HEL ABS)</t>
  </si>
  <si>
    <t>Macroeconomic/financial variables used in loss estimation</t>
  </si>
  <si>
    <t>Total
($millions)</t>
  </si>
  <si>
    <t>Total ($millions)</t>
  </si>
  <si>
    <t>QUARTERLY AND OVERALL TOTALS SHOULD AGREE TO THE PROJECTED "OPERATIONAL RISK EXPENSE" AMOUNTS INCLUDED IN LINE 29 OF THE PPNR PROJECTIONS WORKSHEET</t>
  </si>
  <si>
    <t xml:space="preserve">      Balance from vintages &lt; PQ 1</t>
  </si>
  <si>
    <t>Balance from vintage PQ 1 - PQ 5</t>
  </si>
  <si>
    <t>Balance from vintage PQ 6 - PQ 9</t>
  </si>
  <si>
    <t>Taxes paid during the fiscal year ended two years ago</t>
  </si>
  <si>
    <t>Taxes paid during the fiscal year ended one year ago</t>
  </si>
  <si>
    <t>Taxes paid through the as-of date of the current fiscal year</t>
  </si>
  <si>
    <t>Projected OCI Based on Macro-Economic Scenario</t>
  </si>
  <si>
    <t>Total Projected OCI in all Quarters</t>
  </si>
  <si>
    <t>Estimated Total Fair Market Value after OCI Shock applied to all Quarters</t>
  </si>
  <si>
    <t>Projected OCI - 
PQ 1</t>
  </si>
  <si>
    <t>Projected OCI - 
PQ 2</t>
  </si>
  <si>
    <t>Projected OCI - 
PQ 3</t>
  </si>
  <si>
    <t>Projected OCI - 
PQ 4</t>
  </si>
  <si>
    <t>Projected OCI - 
PQ 5</t>
  </si>
  <si>
    <t>Projected OCI - 
PQ 6</t>
  </si>
  <si>
    <t>Projected OCI - 
PQ 7</t>
  </si>
  <si>
    <t>Projected OCI - 
PQ 8</t>
  </si>
  <si>
    <t>Projected OCI - 
PQ 9</t>
  </si>
  <si>
    <t>LOSSES ASSOCIATED WITH LOANS HELD FOR INVESTMENT AT AMORTIZED COST</t>
  </si>
  <si>
    <t>LOANS HELD FOR INVESTMENT AT AMORTIZED COST</t>
  </si>
  <si>
    <r>
      <t xml:space="preserve">Credit </t>
    </r>
    <r>
      <rPr>
        <sz val="11"/>
        <color theme="1"/>
        <rFont val="Calibri"/>
        <family val="2"/>
        <scheme val="minor"/>
      </rPr>
      <t xml:space="preserve">and Charge Cards </t>
    </r>
    <r>
      <rPr>
        <b/>
        <sz val="11"/>
        <color theme="1"/>
        <rFont val="Calibri"/>
        <family val="2"/>
        <scheme val="minor"/>
      </rPr>
      <t>(10)</t>
    </r>
  </si>
  <si>
    <t xml:space="preserve">Credit and Charge Card Interchange Revenues - Gross </t>
  </si>
  <si>
    <r>
      <t xml:space="preserve">Amount should equal item </t>
    </r>
    <r>
      <rPr>
        <b/>
        <sz val="11"/>
        <color theme="1"/>
        <rFont val="Calibri"/>
        <family val="2"/>
        <scheme val="minor"/>
      </rPr>
      <t xml:space="preserve">49 </t>
    </r>
    <r>
      <rPr>
        <sz val="11"/>
        <color theme="1"/>
        <rFont val="Calibri"/>
        <family val="2"/>
        <scheme val="minor"/>
      </rPr>
      <t xml:space="preserve">of the PPNR NII Worksheet, if completed. </t>
    </r>
  </si>
  <si>
    <r>
      <t xml:space="preserve">Valuation Adjustment for firm's own debt under fair value option (FVO) </t>
    </r>
    <r>
      <rPr>
        <b/>
        <sz val="11"/>
        <color theme="1"/>
        <rFont val="Calibri"/>
        <family val="2"/>
        <scheme val="minor"/>
      </rPr>
      <t>(9) (27)</t>
    </r>
  </si>
  <si>
    <t>AverageAsset Balances ($Millions) (1)</t>
  </si>
  <si>
    <t>Total Average Asset Balances</t>
  </si>
  <si>
    <t>Average Liability Balances ($Millions)</t>
  </si>
  <si>
    <t>Deposits-Domestic (6)</t>
  </si>
  <si>
    <t>Deposits-Foreign (6)</t>
  </si>
  <si>
    <r>
      <t>Other Short Term Borrowing</t>
    </r>
    <r>
      <rPr>
        <sz val="11"/>
        <color theme="1"/>
        <rFont val="Calibri"/>
        <family val="2"/>
        <scheme val="minor"/>
      </rPr>
      <t xml:space="preserve"> </t>
    </r>
    <r>
      <rPr>
        <b/>
        <sz val="11"/>
        <color theme="1"/>
        <rFont val="Calibri"/>
        <family val="2"/>
        <scheme val="minor"/>
      </rPr>
      <t>(11)</t>
    </r>
  </si>
  <si>
    <r>
      <t xml:space="preserve">Total Average </t>
    </r>
    <r>
      <rPr>
        <b/>
        <sz val="11"/>
        <rFont val="Calibri"/>
        <family val="2"/>
        <scheme val="minor"/>
      </rPr>
      <t>Liability Balances</t>
    </r>
  </si>
  <si>
    <r>
      <t xml:space="preserve">Break out and explain nature of significant items included in </t>
    </r>
    <r>
      <rPr>
        <sz val="11"/>
        <color theme="1"/>
        <rFont val="Calibri"/>
        <family val="2"/>
        <scheme val="minor"/>
      </rPr>
      <t xml:space="preserve">All Other Interest Bearing Liabilities </t>
    </r>
    <r>
      <rPr>
        <sz val="11"/>
        <color theme="1"/>
        <rFont val="Calibri"/>
        <family val="2"/>
        <scheme val="minor"/>
      </rPr>
      <t xml:space="preserve">Balances such that no more than 5% of total </t>
    </r>
    <r>
      <rPr>
        <sz val="11"/>
        <color theme="1"/>
        <rFont val="Calibri"/>
        <family val="2"/>
        <scheme val="minor"/>
      </rPr>
      <t>Liability Balances are reported without a further breakout.</t>
    </r>
  </si>
  <si>
    <r>
      <t xml:space="preserve">A sum of average domestic and foreign </t>
    </r>
    <r>
      <rPr>
        <sz val="11"/>
        <rFont val="Calibri"/>
        <family val="2"/>
        <scheme val="minor"/>
      </rPr>
      <t>deposits should be equal to a sum of average BHDM6631, BHDM6636, BHFN6631, and BHFN6636.</t>
    </r>
  </si>
  <si>
    <t>Report C&amp;I Graded, Small Business (Scored/Delinquency Managed), Corporate Card, Business Card</t>
  </si>
  <si>
    <t>Nonaccrual Loans (5)</t>
  </si>
  <si>
    <r>
      <t>Exclude nonaccrual loans</t>
    </r>
    <r>
      <rPr>
        <sz val="11"/>
        <color rgb="FF0070C0"/>
        <rFont val="Calibri"/>
        <family val="2"/>
        <scheme val="minor"/>
      </rPr>
      <t xml:space="preserve"> </t>
    </r>
    <r>
      <rPr>
        <sz val="11"/>
        <color theme="1"/>
        <rFont val="Calibri"/>
        <family val="2"/>
        <scheme val="minor"/>
      </rPr>
      <t xml:space="preserve">from lines </t>
    </r>
    <r>
      <rPr>
        <b/>
        <sz val="11"/>
        <color theme="1"/>
        <rFont val="Calibri"/>
        <family val="2"/>
        <scheme val="minor"/>
      </rPr>
      <t>1-8</t>
    </r>
    <r>
      <rPr>
        <sz val="11"/>
        <color theme="1"/>
        <rFont val="Calibri"/>
        <family val="2"/>
        <scheme val="minor"/>
      </rPr>
      <t>, r</t>
    </r>
    <r>
      <rPr>
        <sz val="11"/>
        <rFont val="Calibri"/>
        <family val="2"/>
        <scheme val="minor"/>
      </rPr>
      <t>eporting these balances in item</t>
    </r>
    <r>
      <rPr>
        <sz val="11"/>
        <color rgb="FF0070C0"/>
        <rFont val="Calibri"/>
        <family val="2"/>
        <scheme val="minor"/>
      </rPr>
      <t xml:space="preserve"> </t>
    </r>
    <r>
      <rPr>
        <b/>
        <sz val="11"/>
        <color theme="1"/>
        <rFont val="Calibri"/>
        <family val="2"/>
        <scheme val="minor"/>
      </rPr>
      <t>9</t>
    </r>
    <r>
      <rPr>
        <sz val="11"/>
        <color rgb="FF0070C0"/>
        <rFont val="Calibri"/>
        <family val="2"/>
        <scheme val="minor"/>
      </rPr>
      <t>.</t>
    </r>
    <r>
      <rPr>
        <sz val="11"/>
        <rFont val="Calibri"/>
        <family val="2"/>
      </rPr>
      <t xml:space="preserve"> Include purchased credit impaired loans. </t>
    </r>
  </si>
  <si>
    <r>
      <t>Other Liabilities</t>
    </r>
    <r>
      <rPr>
        <b/>
        <sz val="11"/>
        <color theme="1"/>
        <rFont val="Calibri"/>
        <family val="2"/>
        <scheme val="minor"/>
      </rPr>
      <t xml:space="preserve"> (11)</t>
    </r>
  </si>
  <si>
    <t>Credit and Charge Cards</t>
  </si>
  <si>
    <t>Credit and Charge Card Purchase Volume</t>
  </si>
  <si>
    <r>
      <t xml:space="preserve">Non-Recurring PPNR Items </t>
    </r>
    <r>
      <rPr>
        <b/>
        <sz val="11"/>
        <color theme="1"/>
        <rFont val="Calibri"/>
        <family val="2"/>
        <scheme val="minor"/>
      </rPr>
      <t>(32)</t>
    </r>
  </si>
  <si>
    <r>
      <t xml:space="preserve">First Lien Residential Mortgages (in Domestic Offices) </t>
    </r>
    <r>
      <rPr>
        <b/>
        <sz val="11"/>
        <color theme="1"/>
        <rFont val="Calibri"/>
        <family val="2"/>
        <scheme val="minor"/>
      </rPr>
      <t>(33)</t>
    </r>
  </si>
  <si>
    <r>
      <t xml:space="preserve">Average  Foreign Deposit Repricing Beta in a 'Normal Environment' </t>
    </r>
    <r>
      <rPr>
        <b/>
        <u/>
        <sz val="11"/>
        <color theme="1"/>
        <rFont val="Calibri"/>
        <family val="2"/>
        <scheme val="minor"/>
      </rPr>
      <t>(5)</t>
    </r>
  </si>
  <si>
    <r>
      <t xml:space="preserve">New </t>
    </r>
    <r>
      <rPr>
        <sz val="11"/>
        <color theme="1"/>
        <rFont val="Calibri"/>
        <family val="2"/>
        <scheme val="minor"/>
      </rPr>
      <t>Domestic Business Pricing for Time Deposits</t>
    </r>
    <r>
      <rPr>
        <b/>
        <sz val="11"/>
        <color theme="1"/>
        <rFont val="Calibri"/>
        <family val="2"/>
        <scheme val="minor"/>
      </rPr>
      <t xml:space="preserve"> (27)</t>
    </r>
  </si>
  <si>
    <r>
      <t xml:space="preserve">Curve (if multiple terms assumed) </t>
    </r>
    <r>
      <rPr>
        <b/>
        <sz val="11"/>
        <color theme="1"/>
        <rFont val="Calibri"/>
        <family val="2"/>
        <scheme val="minor"/>
      </rPr>
      <t xml:space="preserve">(28) </t>
    </r>
  </si>
  <si>
    <r>
      <t xml:space="preserve">Index rate  (if single term assumed)  </t>
    </r>
    <r>
      <rPr>
        <b/>
        <sz val="11"/>
        <color theme="1"/>
        <rFont val="Calibri"/>
        <family val="2"/>
        <scheme val="minor"/>
      </rPr>
      <t>(29)</t>
    </r>
  </si>
  <si>
    <r>
      <t xml:space="preserve">Average Domestic </t>
    </r>
    <r>
      <rPr>
        <u/>
        <sz val="11"/>
        <color theme="1"/>
        <rFont val="Calibri"/>
        <family val="2"/>
        <scheme val="minor"/>
      </rPr>
      <t xml:space="preserve">Deposit Repricing Beta in a 'Normal Environment' </t>
    </r>
    <r>
      <rPr>
        <b/>
        <u/>
        <sz val="11"/>
        <color theme="1"/>
        <rFont val="Calibri"/>
        <family val="2"/>
        <scheme val="minor"/>
      </rPr>
      <t>(5)</t>
    </r>
  </si>
  <si>
    <r>
      <t xml:space="preserve">"Metrics by Business Segment/Line" correspond to Business Segments/Lines on PPNR Submission worksheet, unless explicitly stated otherwise.   See Instructions for defintions of standardized Business Segments/Lines.  Unless specified otherwise, all numbers are global.  </t>
    </r>
    <r>
      <rPr>
        <sz val="11"/>
        <color rgb="FF0070C0"/>
        <rFont val="Calibri"/>
        <family val="2"/>
        <scheme val="minor"/>
      </rPr>
      <t xml:space="preserve"> </t>
    </r>
    <r>
      <rPr>
        <sz val="11"/>
        <color theme="1"/>
        <rFont val="Calibri"/>
        <family val="2"/>
        <scheme val="minor"/>
      </rPr>
      <t>Only line items with "Industry Market Size" in the name are industry/market-wide items; all other items are BHC-specific.</t>
    </r>
  </si>
  <si>
    <r>
      <t>A. Metrics by Business Segment/Lin</t>
    </r>
    <r>
      <rPr>
        <b/>
        <i/>
        <sz val="11"/>
        <color theme="1"/>
        <rFont val="Calibri"/>
        <family val="2"/>
        <scheme val="minor"/>
      </rPr>
      <t>e (9)</t>
    </r>
  </si>
  <si>
    <r>
      <t xml:space="preserve">Credit and Charge Card Rewards/Partner Sharing Expense </t>
    </r>
    <r>
      <rPr>
        <b/>
        <sz val="11"/>
        <color theme="1"/>
        <rFont val="Calibri"/>
        <family val="2"/>
        <scheme val="minor"/>
      </rPr>
      <t>(23) (34)</t>
    </r>
  </si>
  <si>
    <r>
      <t xml:space="preserve">Total Open Checking and Money Market Accounts  –  End of Period </t>
    </r>
    <r>
      <rPr>
        <b/>
        <sz val="11"/>
        <color theme="1"/>
        <rFont val="Calibri"/>
        <family val="2"/>
        <scheme val="minor"/>
      </rPr>
      <t>(31)</t>
    </r>
  </si>
  <si>
    <r>
      <t xml:space="preserve">New business pricing for time deposits refers to the anticipated average rate on newly issued </t>
    </r>
    <r>
      <rPr>
        <sz val="11"/>
        <color theme="1"/>
        <rFont val="Calibri"/>
        <family val="2"/>
        <scheme val="minor"/>
      </rPr>
      <t xml:space="preserve">domestic time deposits, including renewals.  Given that time deposits have a stated maturity, all time deposits issued for that time period are considered new business. </t>
    </r>
  </si>
  <si>
    <t xml:space="preserve">Among items included here are debit card contra-revenues and overdraft waivers, as applicable. </t>
  </si>
  <si>
    <t>Other Interest/Dividend Bearing Assets</t>
  </si>
  <si>
    <t>Other Interest/Dividend Bearing Assets (2)</t>
  </si>
  <si>
    <r>
      <t xml:space="preserve">Break out and explain nature of significant items included in Other Interest/Dividend Bearing Assets such that no more </t>
    </r>
    <r>
      <rPr>
        <sz val="11"/>
        <color theme="1"/>
        <rFont val="Calibri"/>
        <family val="2"/>
        <scheme val="minor"/>
      </rPr>
      <t>than</t>
    </r>
    <r>
      <rPr>
        <sz val="11"/>
        <color rgb="FFFF0000"/>
        <rFont val="Calibri"/>
        <family val="2"/>
        <scheme val="minor"/>
      </rPr>
      <t xml:space="preserve"> </t>
    </r>
    <r>
      <rPr>
        <sz val="11"/>
        <rFont val="Calibri"/>
        <family val="2"/>
        <scheme val="minor"/>
      </rPr>
      <t>5% of total Average Asset Balances are reported without a further breakout.</t>
    </r>
  </si>
  <si>
    <t>Institutions are to provide additional details within the supporting documentation; the composition of the non-accrual loans by key loan type over the reported time periods for each of the scenarios.</t>
  </si>
  <si>
    <r>
      <t xml:space="preserve">Domestic Credit and Charge Card Marketing Expense </t>
    </r>
    <r>
      <rPr>
        <b/>
        <sz val="11"/>
        <rFont val="Calibri"/>
        <family val="2"/>
        <scheme val="minor"/>
      </rPr>
      <t xml:space="preserve">(10)(15)(17) </t>
    </r>
  </si>
  <si>
    <r>
      <t xml:space="preserve">Spread relative to the Index Rate </t>
    </r>
    <r>
      <rPr>
        <b/>
        <sz val="11"/>
        <color theme="1"/>
        <rFont val="Calibri"/>
        <family val="2"/>
        <scheme val="minor"/>
      </rPr>
      <t>(29)</t>
    </r>
  </si>
  <si>
    <t>**Please break out and explain below other additions to (deductions from) Tier 1 capital:</t>
  </si>
  <si>
    <t>*Please break out and explain below other adjustments to equity capital:</t>
  </si>
  <si>
    <t>Memoranda</t>
  </si>
  <si>
    <t>Outstanding trust preferred securities</t>
  </si>
  <si>
    <t>Supplemental Capital Action Information (report in $Millions unless otherwise noted)*****</t>
  </si>
  <si>
    <t>(c) Enter the amount of  deferred tax assets to be used when calculating the regulatory capital limit</t>
  </si>
  <si>
    <t>Qualifying Class C no controlling (minority) interest)</t>
  </si>
  <si>
    <t>Qualifying Class B no controlling (minority) interest</t>
  </si>
  <si>
    <t>Other deductions from (additions to) assets for leverage ratio purposes</t>
  </si>
  <si>
    <t>Average total consolidated assets</t>
  </si>
  <si>
    <t>Aggregate of items subject to the 15% limit (significant investments, mortgage servicing assets and deferred tax assets arising from temporary differences)</t>
  </si>
  <si>
    <t>DTAs arising from temporary differences that could not be realized through net operating loss carrybacks, net of related valuation allowances and net of DTLs</t>
  </si>
  <si>
    <t>Associated deferred tax liabilities which would be extinguished if the intangible becomes impaired or derecognized under the relevant accounting standards</t>
  </si>
  <si>
    <t>Total mortgage servicing assets classified as intangible</t>
  </si>
  <si>
    <t>MSAs, net of associated DTLs</t>
  </si>
  <si>
    <t>Permitted offsetting short positions in relation to the specific gross holdings included above</t>
  </si>
  <si>
    <t>Gross significant investments in the capital of unconsolidated financial institutions in the form of common stock</t>
  </si>
  <si>
    <t>Significant investments in the capital of unconsolidated financial institutions in the form of common stock, net of associated DTLs</t>
  </si>
  <si>
    <t>10%/15% Threshold Deductions Calculations</t>
  </si>
  <si>
    <t>Total capital</t>
  </si>
  <si>
    <t>Tier 2 capital deductions</t>
  </si>
  <si>
    <t>Unrealized gains on available-for-sale preferred stock classified as an equity security under GAAP and available-for-sale equity exposures includable in tier 2 capital</t>
  </si>
  <si>
    <t>Allowance for loan and lease losses includable in tier 2 capital</t>
  </si>
  <si>
    <t>Non-qualifying capital instruments subject to phase out from tier 2 capital</t>
  </si>
  <si>
    <t>Tier 2 capital instruments plus related surplus</t>
  </si>
  <si>
    <t>Tier 2 capital</t>
  </si>
  <si>
    <t>Additional tier 1 capital deductions</t>
  </si>
  <si>
    <t>Tier 1 minority interest not included in common equity tier 1 capital</t>
  </si>
  <si>
    <t>Non-qualifying capital instruments subject to phase out from additional tier 1 capital</t>
  </si>
  <si>
    <t>Additional tier 1 capital instruments plus related surplus</t>
  </si>
  <si>
    <t>Additional tier 1 capital</t>
  </si>
  <si>
    <t>Non-significant investments in the capital of unconsolidated financial institutions in the form of common stock that exceed the 10 percent threshold for non-significant investments</t>
  </si>
  <si>
    <t>Other deductions from (additions to) common equity tier capital 1 before threshold-based deductions: Unrealized net gain (loss) related to changes in the fair value of liabilities that are due to changes in own credit risk (if a gain, report as a positive value; if a loss, report as a negative value)</t>
  </si>
  <si>
    <t>AOCI related adjustments: Accumulated net gain (loss) on cash flow hedges included in AOCI, net of applicable tax effects, that relate to the hedging of items that are not recognized at fair value on the balance sheet (if a gain, report as a positive value; if a loss, report as a negative value)</t>
  </si>
  <si>
    <t>AOCI related adjustments: Net unrealized gains (losses) on held-to-maturity securities that are included in AOCI (if a gain, report as a positive value; if a loss, report as a negative value)</t>
  </si>
  <si>
    <t>AOCI related adjustments: Amounts recorded in AOCI attributed to defined benefit postretirement plans resulting from the initial and subsequent application of the relevant GAAP standards that pertain to such plans  (if a gain, report as a positive value; if a loss, report as a negative value)</t>
  </si>
  <si>
    <t>AOCI related adjustments: Accumulated net gains (losses) on cash flow hedges (if a gain, report as a positive value; if a loss, report as a negative value)</t>
  </si>
  <si>
    <t>AOCI related adjustments: Net unrealized loss on available-for-sale preferred stock classified as an equity security under GAAP and available-for-sale equity exposures (report loss as a positive value)</t>
  </si>
  <si>
    <t>AOCI related adjustments: Net unrealized gains (losses) on available-for-sale securities (if a gain, report as a positive value; if a loss, report as a negative value)</t>
  </si>
  <si>
    <t>Deferred tax assets (DTAs) that arise from net operating loss and tax credit carryforwards, net of any related valuation allowances and net of DTLs</t>
  </si>
  <si>
    <t>Intangible assets (other than goodwill and mortgage servicing assets (MSAs)), net of associated DTLs</t>
  </si>
  <si>
    <t>Goodwill net of associated deferred tax liabilities (DTLs)</t>
  </si>
  <si>
    <t>Common equity tier 1 minority interest includable in common equity tier 1 capital</t>
  </si>
  <si>
    <t>Accumulated other comprehensive income (AOCI)</t>
  </si>
  <si>
    <t>Retained earnings</t>
  </si>
  <si>
    <t>Common stock and related surplus, net of treasury stock and unearned employee stock ownership plan (ESOP) shares</t>
  </si>
  <si>
    <t>Common equity tier 1</t>
  </si>
  <si>
    <t>AOCI opt-out election? (enter "1" for Yes; enter "0" for No)</t>
  </si>
  <si>
    <t>Total RWA (General risk-based capital rules)</t>
  </si>
  <si>
    <t>Excess allowance for loan and lease losses (General risk-based capital rules)</t>
  </si>
  <si>
    <t>Standardized Approach (Revised regulatory capital rule, July 2013)</t>
  </si>
  <si>
    <t>General Credit Risk (Including counterparty credit risk and non-trading credit risk) (General risk-based capital rules)</t>
  </si>
  <si>
    <t>CVA Capital Charge (risk-weighted asset equivalent)(Revised regulatory capital rule, July 2013)</t>
  </si>
  <si>
    <t>Default fund contributions</t>
  </si>
  <si>
    <t>Repo-style transactions</t>
  </si>
  <si>
    <t>Derivative contracts and netting sets to derivatives</t>
  </si>
  <si>
    <t>Cleared Transactions (Revised regulatory capital rule, July 2013)</t>
  </si>
  <si>
    <t>Subject to 1,250% risk-weight</t>
  </si>
  <si>
    <t>Subject to simplified supervisory formula approach (SSFA)</t>
  </si>
  <si>
    <t>Subject to supervisory formula approach (SFA)</t>
  </si>
  <si>
    <t>Securitization Exposures (Revised regulatory capital rule, July 2013)</t>
  </si>
  <si>
    <t>Securitization Exposures (72 Federal Register 69288, December 7, 2007)</t>
  </si>
  <si>
    <t>Federal funds purchased and securities sold under agreements to repurchase</t>
  </si>
  <si>
    <t>Provision for Unfunded Off-Balance Sheet Credit Exposures (to build/decrease item 139 (BHCKB557) in Balance Sheet)</t>
  </si>
  <si>
    <t>List FR Y-9C HI Schedule items in which this item is normally reported although excluded from PPNR for this report:</t>
  </si>
  <si>
    <t>The term “curve” refers to the reference rate used to price time deposits.  Given that the pricing of time deposits is dependent on the term, the institution should provide the overall curve used to price time deposits.  If the institution only assumes a single maturity term for new issuances, complete line 88B and 88C only, otherwise complete line 88A only.</t>
  </si>
  <si>
    <t>If the institution only assumes a single maturity term for new issuance, then the institution should provide the relative index and spread used to estimate new business pricing in lieu of the curve.</t>
  </si>
  <si>
    <t>A Sum of line items 36C and 39 equals a sum of BHCK3190, BHCK4062, and interest-bearing liabilities reported in BHCK2750; line item 40 captures non-interest bearing liabilities in BHCK2750</t>
  </si>
  <si>
    <r>
      <t xml:space="preserve">For the inputs into each scenario, provide the type of data, a brief description of the loss events (including events from an operational risk scenario analysis process), the unit of measure (UOM), and the contribution of those events to the operational loss projection. Provide any supporting information including statistical results, data, summary tables, and additional descriptions in a </t>
    </r>
    <r>
      <rPr>
        <b/>
        <u/>
        <sz val="12"/>
        <color theme="1"/>
        <rFont val="Calibri"/>
        <family val="2"/>
        <scheme val="minor"/>
      </rPr>
      <t>separate document</t>
    </r>
    <r>
      <rPr>
        <b/>
        <sz val="12"/>
        <color theme="1"/>
        <rFont val="Calibri"/>
        <family val="2"/>
        <scheme val="minor"/>
      </rPr>
      <t xml:space="preserve"> and cross-reference the document to the respective question/item. Rows should be added if necessary.</t>
    </r>
  </si>
  <si>
    <t>Note: Please add more rows if needed.</t>
  </si>
  <si>
    <t>Total risk-weighted assets using standardized approach</t>
  </si>
  <si>
    <t>Common equity tier 1 ratio (%)</t>
  </si>
  <si>
    <t>Tier 1 capital ratio (%)</t>
  </si>
  <si>
    <t>General Credit RWA (sum of lines 1 through 10)</t>
  </si>
  <si>
    <t>Market risk equivalent assets</t>
  </si>
  <si>
    <t>Balance Sheet Asset Categories</t>
  </si>
  <si>
    <t>Cash and balances due from depository institutions</t>
  </si>
  <si>
    <t>Securities (excluding securitizations): Held-to-maturity</t>
  </si>
  <si>
    <t>3b</t>
  </si>
  <si>
    <t>Securities (excluding securitizations): Available-for-sale</t>
  </si>
  <si>
    <t>Loans and leases on held for sale</t>
  </si>
  <si>
    <t>4a</t>
  </si>
  <si>
    <t>Residential Mortgage exposures</t>
  </si>
  <si>
    <t>4b</t>
  </si>
  <si>
    <t>High Volatility Commercial Real Estate (HVCRE) exposures</t>
  </si>
  <si>
    <t>4c</t>
  </si>
  <si>
    <t>4d</t>
  </si>
  <si>
    <t>All other exposures</t>
  </si>
  <si>
    <t>Loans and leases, net of unearned income</t>
  </si>
  <si>
    <t>5a</t>
  </si>
  <si>
    <t>Residential mortgage exposures</t>
  </si>
  <si>
    <t>5b</t>
  </si>
  <si>
    <t>5c</t>
  </si>
  <si>
    <t>5d</t>
  </si>
  <si>
    <t>Trading assets (excluding securitizations that receive standardized charges)</t>
  </si>
  <si>
    <t>All other assets</t>
  </si>
  <si>
    <t>Financial standby letters of credit</t>
  </si>
  <si>
    <t>Performance standby letters of credit and transaction related contingent items</t>
  </si>
  <si>
    <t>Retained recourse on small business obligations sold with recourse</t>
  </si>
  <si>
    <t>Repo-style transactions (excluding reverse repos)</t>
  </si>
  <si>
    <t>All other off-balance sheet liabilities</t>
  </si>
  <si>
    <t>Unused commitments: Original maturity of one year or less, excluding ABCP conduits</t>
  </si>
  <si>
    <t>Unused commitments: Original maturity exceeding one year</t>
  </si>
  <si>
    <t>Unconditionally cancelable commitments</t>
  </si>
  <si>
    <t>Over-the-counter derivatives</t>
  </si>
  <si>
    <t>Centrally cleared derivatives</t>
  </si>
  <si>
    <t>RWA for purposes of calculating the allowance for loan and lease losses 1.25 percent threshold</t>
  </si>
  <si>
    <t>LESS: Excess allowance for loan and lease losses</t>
  </si>
  <si>
    <t>LESS: Allocated transfer risk reserve</t>
  </si>
  <si>
    <t>Memoranda Items -- Derivatives</t>
  </si>
  <si>
    <t>Current credit exposure across all derivative contracts covered by the regulatory capital rule</t>
  </si>
  <si>
    <t>46a</t>
  </si>
  <si>
    <t>Interest rate</t>
  </si>
  <si>
    <t>46b</t>
  </si>
  <si>
    <t>Foreign exchange rate and gold</t>
  </si>
  <si>
    <t>46c</t>
  </si>
  <si>
    <t>Credit (investment grade reference asset)</t>
  </si>
  <si>
    <t>46d</t>
  </si>
  <si>
    <t>Credit (non-investment grade reference asset)</t>
  </si>
  <si>
    <t>46e</t>
  </si>
  <si>
    <t>46f</t>
  </si>
  <si>
    <t>Precious metals (except gold)</t>
  </si>
  <si>
    <t>46g</t>
  </si>
  <si>
    <t>Realized Gains (Losses) on available-for-sale securities, including OTTI</t>
  </si>
  <si>
    <t>Realized Gains (Losses) on held-to-maturity securities, including OTTI</t>
  </si>
  <si>
    <t>For each position that incurred a loss in P&amp;L, please state the identifier value for each trade (e.g., CUSIP, ISIN or SEDOL value) and the amount of loss projected (over the entire forecast horizon).  Create a separate line item for each position. Total projected losses should reconcile to the total sum of projected losses (across all quarters) provided in the Securities OTTI by Portfolio tab of this schedule.  Responses should be provided in $Millions.</t>
  </si>
  <si>
    <t>Identifier Value</t>
  </si>
  <si>
    <t>Covered Bond</t>
  </si>
  <si>
    <t xml:space="preserve">*For 'Other' AFS and HTM securities, please provide name of security type in row 20 above (currently labeled "Other").  Please add additional rows if necessary.  </t>
  </si>
  <si>
    <t>Total Actual Fair Market Value MM/DD/YYYY</t>
  </si>
  <si>
    <t>Beginning Fair Market Value PQ 1</t>
  </si>
  <si>
    <t>Fair Value Rate of Change PQ1</t>
  </si>
  <si>
    <t>Beginning Fair Market Value PQ 2</t>
  </si>
  <si>
    <t>Fair Value Rate of Change PQ2</t>
  </si>
  <si>
    <t>Beginning Fair Market Value PQ 3</t>
  </si>
  <si>
    <t>Fair Value Rate of Change PQ3</t>
  </si>
  <si>
    <t>Beginning Fair Market Value PQ 4</t>
  </si>
  <si>
    <t>Fair Value Rate of Change PQ4</t>
  </si>
  <si>
    <t>Beginning Fair Market Value PQ 5</t>
  </si>
  <si>
    <t>Fair Value Rate of Change PQ5</t>
  </si>
  <si>
    <t>Beginning Fair Market Value PQ 6</t>
  </si>
  <si>
    <t>Fair Value Rate of Change PQ6</t>
  </si>
  <si>
    <t>Beginning Fair Market Value PQ 7</t>
  </si>
  <si>
    <t>Fair Value Rate of Change PQ7</t>
  </si>
  <si>
    <t>Beginning Fair Market Value PQ 8</t>
  </si>
  <si>
    <t>Fair Value Rate of Change PQ8</t>
  </si>
  <si>
    <t>Beginning Fair Market Value PQ 9</t>
  </si>
  <si>
    <t>Fair Value Rate of Change PQ9</t>
  </si>
  <si>
    <t xml:space="preserve">* For 'Other' AFS securities, please provide name of security type in row 22 above (currently labeled "Other").  Please add additional rows if necessary.  </t>
  </si>
  <si>
    <t xml:space="preserve">*For 'Other' AFS and HTM securities, please provide name of security type in row 22 above (currently labeled "Other").  Please add additional rows if necessary.  </t>
  </si>
  <si>
    <t>Accounting Intent (AFS, HTM)</t>
  </si>
  <si>
    <t>Actual Amortized Cost (MM/DD/YYYY)</t>
  </si>
  <si>
    <t>Trading Issuer Default Losses</t>
  </si>
  <si>
    <t>Trading Issuer Default losses from securitized products</t>
  </si>
  <si>
    <t>Trading Issuer Default losses from other credit sensitive instruments</t>
  </si>
  <si>
    <t>Counterparty Default Losses</t>
  </si>
  <si>
    <t>Impact of Counterparty Default hedges</t>
  </si>
  <si>
    <t>Firmwide Trading Total</t>
  </si>
  <si>
    <t>Contributions from Higher-Order Risks</t>
  </si>
  <si>
    <t>Firmwide CVA Hedges Total</t>
  </si>
  <si>
    <t>Securitized Products and Agencies worksheets.</t>
  </si>
  <si>
    <t>specified on the "Securitized Products" or "Agencies" worksheets.</t>
  </si>
  <si>
    <t>P/L due to this co-dependence would be entered into row 9.</t>
  </si>
  <si>
    <r>
      <t>Trading</t>
    </r>
    <r>
      <rPr>
        <b/>
        <strike/>
        <sz val="11"/>
        <rFont val="Calibri"/>
        <family val="2"/>
        <scheme val="minor"/>
      </rPr>
      <t xml:space="preserve"> </t>
    </r>
    <r>
      <rPr>
        <b/>
        <sz val="11"/>
        <rFont val="Calibri"/>
        <family val="2"/>
        <scheme val="minor"/>
      </rPr>
      <t>Issuer Default Losses</t>
    </r>
  </si>
  <si>
    <t>Counterparty Default losses</t>
  </si>
  <si>
    <t>P1</t>
  </si>
  <si>
    <t>P2</t>
  </si>
  <si>
    <t>P3</t>
  </si>
  <si>
    <t>P4</t>
  </si>
  <si>
    <t>P5</t>
  </si>
  <si>
    <t>P6</t>
  </si>
  <si>
    <t>P7</t>
  </si>
  <si>
    <t>P8</t>
  </si>
  <si>
    <t>P9</t>
  </si>
  <si>
    <t>P10 or Later</t>
  </si>
  <si>
    <t>P0</t>
  </si>
  <si>
    <t>Table H.1  Sold Loans subject to completed settlements</t>
  </si>
  <si>
    <t>Loans sold to Fannie Mae</t>
  </si>
  <si>
    <t>Original UPB:  Loans covered by completed settlements (Total)</t>
  </si>
  <si>
    <t>Original UPB:  Loans covered by completed settlements (No remaining liability)</t>
  </si>
  <si>
    <t>Original UPB:  Loans covered by completed settlements (liability remains)</t>
  </si>
  <si>
    <t>Total Settlement paid</t>
  </si>
  <si>
    <t>Portion of Settlement for contractual Representation and Warranty claims (excluding any penalties, damages, etc)</t>
  </si>
  <si>
    <t>Loans sold to Freddie Mac</t>
  </si>
  <si>
    <t>Loans insured by the US Government (i.e. FHA/VA)</t>
  </si>
  <si>
    <t>Loans Securitized with Monoline Insurance</t>
  </si>
  <si>
    <t>Loans Securitized without Monoline Insurance</t>
  </si>
  <si>
    <t>Whole Loans Sold</t>
  </si>
  <si>
    <t>Exposures past due 90 days or more or on nonaccrial</t>
  </si>
  <si>
    <t>Exposures past due 90 days or more or on nonaccrual</t>
  </si>
  <si>
    <t>On-balance sheet securitization exposures</t>
  </si>
  <si>
    <t>8a</t>
  </si>
  <si>
    <t>Held-to-maturity securities</t>
  </si>
  <si>
    <t>8b</t>
  </si>
  <si>
    <t>Available-for-sale securities</t>
  </si>
  <si>
    <t>8c</t>
  </si>
  <si>
    <t>Trading assets that receive standardized charges</t>
  </si>
  <si>
    <t>8d</t>
  </si>
  <si>
    <t>All other on-balance sheet securitization exposures</t>
  </si>
  <si>
    <t>Off-balance sheet securitization exposures</t>
  </si>
  <si>
    <t>Commercial and similar letters of credit with an original maturity of one year or less</t>
  </si>
  <si>
    <t>Unused commitments: Original maturity of one year or less to ABCP conduits</t>
  </si>
  <si>
    <t>Derivatives and Off-Balance-Sheet Asset Categories (Excluding Securitization Exposures)</t>
  </si>
  <si>
    <t>17a</t>
  </si>
  <si>
    <t>17b</t>
  </si>
  <si>
    <t>17c</t>
  </si>
  <si>
    <t>48a</t>
  </si>
  <si>
    <t>48b</t>
  </si>
  <si>
    <t>48c</t>
  </si>
  <si>
    <t>48d</t>
  </si>
  <si>
    <t>48e</t>
  </si>
  <si>
    <t>48f</t>
  </si>
  <si>
    <t>48g</t>
  </si>
  <si>
    <t>Total number of bank holding company common shares outstanding (Millions)</t>
  </si>
  <si>
    <t>Amount of significant investments in the capital of unconsolidated financial institutions in the form of common stock; MSAs, net of associated DTLs; and DTAs arising from temporary differences that could not be realized through net operating loss carrybacks, net of related valuation allowances and net of DTLs; that exceeds the 15 percent common equity tier 1 capital deduction threshold (item 105)</t>
  </si>
  <si>
    <t xml:space="preserve">As-of </t>
  </si>
  <si>
    <t>As of</t>
  </si>
  <si>
    <t xml:space="preserve">Threshold for Determining OTTI
</t>
  </si>
  <si>
    <t>Discount Rate Methodology</t>
  </si>
  <si>
    <t>Domestic Non-Agency RMBS</t>
  </si>
  <si>
    <t>Unit of Measure</t>
  </si>
  <si>
    <t>date</t>
  </si>
  <si>
    <t>Are Other Interest/Dividend Bearing Assets more than 5% of total Average Asset Balances?</t>
  </si>
  <si>
    <t>Are All Other Interest Bearing Liabilities Balances more than 5% of total Average Liability Balances?</t>
  </si>
  <si>
    <r>
      <t xml:space="preserve">All institutions are expected to complete a version of the Summary template for each required scenario - </t>
    </r>
    <r>
      <rPr>
        <i/>
        <sz val="11"/>
        <color indexed="8"/>
        <rFont val="Calibri"/>
        <family val="2"/>
      </rPr>
      <t>Baseline, Adverse, and Severely Adverse Stress.</t>
    </r>
  </si>
  <si>
    <t>Banks should complete all relevant cells in the corresponding worksheets, including this cover page.  Banks should not complete any shaded cells.</t>
  </si>
  <si>
    <t>Please note that unlike Call Report reporting, all actual and projected income statement figures should be reported on a quarterly basis, and not on a cumulative basis.</t>
  </si>
  <si>
    <t xml:space="preserve"> </t>
  </si>
  <si>
    <t>Cert:</t>
  </si>
  <si>
    <t>Please indicate the scenario associated with this submission:</t>
  </si>
  <si>
    <t>Memoranda for Derivative Contracts (provide balances consistent with Call Report instructions)</t>
  </si>
  <si>
    <t>*****Please reconcile the Supplemental Capital Action and RI-A projections (i.e., allocate the capital actions among the RI-A buckets):</t>
  </si>
  <si>
    <t>rk_taxes2012ytd</t>
  </si>
  <si>
    <t>rk_taxes2010</t>
  </si>
  <si>
    <t>rk_taxes2009</t>
  </si>
  <si>
    <t>***Tier 1 common is calculated as Tier 1 capital less non-common elements, including perpetual preferred stock and related surplus and minority interest in subsidiaries.  Specifically, non-common elements must include the following items captured in the Call Report: Schedule RC, line item 23 net of Schedule RC-R, line item 5; and Schedule RC-R, line item 6.</t>
  </si>
  <si>
    <t>rk_scw_rep</t>
  </si>
  <si>
    <t>rk_scw_othrep</t>
  </si>
  <si>
    <t>rk_scw_esoprep</t>
  </si>
  <si>
    <t>rk_scw_iss</t>
  </si>
  <si>
    <t>rk_scw_othiss</t>
  </si>
  <si>
    <t>rk_scw_compiss</t>
  </si>
  <si>
    <t>rk_scw_divshrs</t>
  </si>
  <si>
    <t>rk_scw_shrs</t>
  </si>
  <si>
    <t>rk_scw_div</t>
  </si>
  <si>
    <t>rk_dta_fut_income</t>
  </si>
  <si>
    <t>rk_dta_fut_taxes</t>
  </si>
  <si>
    <t>rk_disallow_dta_2</t>
  </si>
  <si>
    <t>rk_dta_calc_g</t>
  </si>
  <si>
    <t>rk_dta_calc_f</t>
  </si>
  <si>
    <t xml:space="preserve">(f) Enter the portion of (e) that the bank could realize within the next 12 months based on its projected future taxable income. </t>
  </si>
  <si>
    <t>rk_dta_calc_e</t>
  </si>
  <si>
    <t>rk_dta_calc_d</t>
  </si>
  <si>
    <t>(d) Enter the amount of taxes previously paid that the bank could recover through loss carrybacks if the bank temporary differences (both deductible and taxable) fully reverse at the report date****</t>
  </si>
  <si>
    <t>rk_dta_adjustment</t>
  </si>
  <si>
    <t>rk_dta_calc_c</t>
  </si>
  <si>
    <t>rk_dta_calc_b</t>
  </si>
  <si>
    <t>rk_dta_calc_a</t>
  </si>
  <si>
    <t>Disallowed Deferred Tax Assets Calculation (Schedule RC-R Instructions)</t>
  </si>
  <si>
    <t>rk_tarp_warr</t>
  </si>
  <si>
    <t>rk_tarp_pref</t>
  </si>
  <si>
    <t>rk_commonshrs</t>
  </si>
  <si>
    <t>Total number of bank holding company common shares outstanding</t>
  </si>
  <si>
    <t>rk_dtl_net</t>
  </si>
  <si>
    <t>Schedule RC-G—Other Liabilities</t>
  </si>
  <si>
    <t>rk_dta_net</t>
  </si>
  <si>
    <t>Schedule RC-F—Other Assets</t>
  </si>
  <si>
    <t>No</t>
  </si>
  <si>
    <t>Yes</t>
  </si>
  <si>
    <t>rk_goodwill_net</t>
  </si>
  <si>
    <t>Is the bank internationally active for purposes of the qualifying restricted core capital limit tests?</t>
  </si>
  <si>
    <t>rk_restrict_qual_trups</t>
  </si>
  <si>
    <t>rk_restrict_pref_cum</t>
  </si>
  <si>
    <t>rk_restrict_classc</t>
  </si>
  <si>
    <t>rk_restrict_classb</t>
  </si>
  <si>
    <t>rk_treas_common</t>
  </si>
  <si>
    <t>rk_treas_pref</t>
  </si>
  <si>
    <t>rk_pref_cum</t>
  </si>
  <si>
    <t>rk_pref_other_noncum</t>
  </si>
  <si>
    <t>rk_pref_noncum</t>
  </si>
  <si>
    <t xml:space="preserve"> Total capital ratio (%)(Advanced approaches that exit parallel run only)</t>
  </si>
  <si>
    <t xml:space="preserve"> Tier 1 capital ratio (%)(Advanced approaches  that exit parallel run only)</t>
  </si>
  <si>
    <t xml:space="preserve">Common equity tier 1 ratio (%)(Advanced approaches that exit parallel run only) </t>
  </si>
  <si>
    <t xml:space="preserve">Tier 1 common ratio (%) </t>
  </si>
  <si>
    <t>(Advanced approaches  that exit parallel run only): total risk-weighted assets using advanced approaches rules</t>
  </si>
  <si>
    <t xml:space="preserve">Total risk-weighted assets using general risk-based capital rules </t>
  </si>
  <si>
    <t>Tier 1 common capital***</t>
  </si>
  <si>
    <t>Total Assets for the Leverage Ratio</t>
  </si>
  <si>
    <t>(Advanced approaches that exit parallel run only): eligible credit reserves includable in tier 2 capital</t>
  </si>
  <si>
    <t xml:space="preserve"> All other deductions from (additions to) common equity tier 1 capital before threshold-based deductions</t>
  </si>
  <si>
    <t>If Item 42 is “0” for “No”, complete item 56 only for AOCI related adjustments.</t>
  </si>
  <si>
    <t>If Item 42 is “1” for “Yes”, complete items 51 through 55 only for AOCI related adjustments.</t>
  </si>
  <si>
    <t>Common equity tier 1 capital: adjustments and deductions</t>
  </si>
  <si>
    <t>Regulatory Capital per Revised Regulatory Capital Rule (July 2013)</t>
  </si>
  <si>
    <t>Unrealized gains on available-for-sale equity securities includable in Tier 2 capital</t>
  </si>
  <si>
    <t>Allowance for loan and lease losses includable in Tier 2 capital</t>
  </si>
  <si>
    <t>Cumulative perpetual preferred stock includable in Tier 2 capital</t>
  </si>
  <si>
    <t>rk_tier1</t>
  </si>
  <si>
    <t>rk_othtier1</t>
  </si>
  <si>
    <t>rk_disallow_dta</t>
  </si>
  <si>
    <t>rk_disallow_servass</t>
  </si>
  <si>
    <t>rk_tier1subtot</t>
  </si>
  <si>
    <t>rk_fvchange</t>
  </si>
  <si>
    <t>Cumulative change in fair value of all financial liabilities accounted for under a fair value option that is included in retained earnings and is attributable to changes in the bank's own creditworthiness (if a net gain, report as a positive value; if a net loss, report as a negative value)</t>
  </si>
  <si>
    <t>rk_disallow_intang</t>
  </si>
  <si>
    <t>rk_qual_convert</t>
  </si>
  <si>
    <t>rk_qual_core</t>
  </si>
  <si>
    <t>rk_qual_minorint</t>
  </si>
  <si>
    <t>rk_nonqual_pref</t>
  </si>
  <si>
    <t>rk_cashgain</t>
  </si>
  <si>
    <t>Accumulated net gains (losses) on cash flow hedges  and amounts recorded in AOCI resulting from the initial and subsequent application of FASB ASC 715-20 (former FASB statement No. 158) to defined benefit postretirement plans (if a gain, report as a positive value; if a loss, report as a negative value)</t>
  </si>
  <si>
    <t>rk_afseqtyloss</t>
  </si>
  <si>
    <t>rk_afssecgain</t>
  </si>
  <si>
    <t>rk_bhc_equity</t>
  </si>
  <si>
    <t>Total bank equity capital</t>
  </si>
  <si>
    <t>Schedule RC-R per general risk-based capital rules</t>
  </si>
  <si>
    <t>rk_equitycurr</t>
  </si>
  <si>
    <t>rk_othadj</t>
  </si>
  <si>
    <t>rk_esopliab</t>
  </si>
  <si>
    <t>rk_aoci</t>
  </si>
  <si>
    <t>rk_commondiv</t>
  </si>
  <si>
    <t>rk_prefdiv</t>
  </si>
  <si>
    <t>rk_combo_net</t>
  </si>
  <si>
    <t>rk_treaspurch</t>
  </si>
  <si>
    <t>rk_treassale</t>
  </si>
  <si>
    <t>rk_commonconvert</t>
  </si>
  <si>
    <t>rk_commonsale</t>
  </si>
  <si>
    <t>rk_prefconvert</t>
  </si>
  <si>
    <t>rk_prefsale</t>
  </si>
  <si>
    <t>rk_netinc</t>
  </si>
  <si>
    <t>Net income (loss) attributable to bank</t>
  </si>
  <si>
    <t>rk_equityrestatedprev</t>
  </si>
  <si>
    <t>rk_acctchanges</t>
  </si>
  <si>
    <t>rk_equityprev</t>
  </si>
  <si>
    <t>Total bank equity capital most recently reported for the end of previous QUARTER</t>
  </si>
  <si>
    <t>Schedule RI-A—Changes in Bank  Equity Capital</t>
  </si>
  <si>
    <t>Notes</t>
  </si>
  <si>
    <t/>
  </si>
  <si>
    <t xml:space="preserve"> Baseline Only</t>
  </si>
  <si>
    <t>Table A.1  LOANS SOLD TO FANNIE MAE, BANK ABLE TO REPORT OUTSTANDING UPB AND DELINQUENCY INFORMATION REQUESTED IN TABLE A.1</t>
  </si>
  <si>
    <t>Baseline Only</t>
  </si>
  <si>
    <r>
      <rPr>
        <b/>
        <sz val="11"/>
        <rFont val="Calibri"/>
        <family val="2"/>
      </rPr>
      <t xml:space="preserve">Instructions: </t>
    </r>
    <r>
      <rPr>
        <sz val="11"/>
        <rFont val="Calibri"/>
        <family val="2"/>
      </rPr>
      <t>Banks to complete non shaded cells only; all shaded cells with embedded formulas will self populate.  Quarterly items should be reported by quarter, and not on a year-to-date basis.</t>
    </r>
  </si>
  <si>
    <t>OMB Number 3064-0189
Expiration Date:  03/31/17
PAPERWORK REDUCTION ACT NOTICE
Public reporting burden for this collection of information is estimated to be 1040 hours per response, including the time to gather data in the required form and to review instructions and complete the information collection. Send comments regarding this burden estimate or any other aspect of this collection of information, including suggestions for reducing the burden, to Paperwork Reduction Act Clearance Officer, Legal Division, Federal Deposit Insurance Corporation, 550 17th Street, N.W., Washington, D.C. 20429, or via e-mail to comments@fdic.gov; and to the Office of Management and Budget, Paperwork Reduction Project (3064-0189), Washington, D.C. 20503. The Federal Deposit Insurance Corporation may not conduct or sponsor, and an organization (or a person) is not required to respond to, a collection of information unless it displays a currently valid OMB control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</si>
</sst>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d/yy\ h:mm\ AM/PM;@"/>
    <numFmt numFmtId="166" formatCode="m/d/yy;@"/>
    <numFmt numFmtId="167" formatCode="0.0%"/>
    <numFmt numFmtId="168" formatCode="[$-409]mmmm\ d\,\ yyyy;@"/>
    <numFmt numFmtId="169" formatCode="0_);\(0\)"/>
    <numFmt numFmtId="170" formatCode="#\ ??/32"/>
    <numFmt numFmtId="171" formatCode="&quot;$&quot;#,##0.0,_);[Red]\(&quot;$&quot;#,##0.0,\)"/>
    <numFmt numFmtId="172" formatCode="_(* #,##0,_);_(* \(#,##0,\);_(* &quot;-&quot;_);_(@_)"/>
    <numFmt numFmtId="173" formatCode="_(* #,##0.0,_);_(* \(#,##0.0,\);_(* &quot;-&quot;_);_(@_)"/>
    <numFmt numFmtId="174" formatCode="_(* #,##0.00_);_(* \(#,##0.00\);_(* &quot;-&quot;_);_(@_)"/>
    <numFmt numFmtId="175" formatCode="_(* #,##0,,_);_(* \(#,##0,,\);_(* &quot;-&quot;_);_(@_)"/>
    <numFmt numFmtId="176" formatCode="_(* #,##0.0,,_);_(* \(#,##0.0,,\);_(* &quot;-&quot;_);_(@_)"/>
    <numFmt numFmtId="177" formatCode="0.0%_);\(0.0%\)"/>
    <numFmt numFmtId="178" formatCode="&quot;\&quot;#,##0.00;[Red]&quot;\&quot;\-#,##0.00"/>
    <numFmt numFmtId="179" formatCode="_-* #,##0_-;\-* #,##0_-;_-* &quot;-&quot;_-;_-@_-"/>
    <numFmt numFmtId="180" formatCode="??/64"/>
    <numFmt numFmtId="181" formatCode="0.0_)\%;\(0.0\)\%;0.0_)\%;@_)_%"/>
    <numFmt numFmtId="182" formatCode="#,##0.0_)_%;\(#,##0.0\)_%;0.0_)_%;@_)_%"/>
    <numFmt numFmtId="183" formatCode="#,##0.0_);\(#,##0.0\);#,##0.0_);@_)"/>
    <numFmt numFmtId="184" formatCode="#,##0.0_);\(#,##0.0\)"/>
    <numFmt numFmtId="185" formatCode="&quot;$&quot;_(#,##0.00_);&quot;$&quot;\(#,##0.00\);&quot;$&quot;_(0.00_);@_)"/>
    <numFmt numFmtId="186" formatCode="&quot;$&quot;_(#,##0.00_);&quot;$&quot;\(#,##0.00\)"/>
    <numFmt numFmtId="187" formatCode="#,##0.00_);\(#,##0.00\);0.00_);@_)"/>
    <numFmt numFmtId="188" formatCode="\€_(#,##0.00_);\€\(#,##0.00\);\€_(0.00_);@_)"/>
    <numFmt numFmtId="189" formatCode="#,##0_)\x;\(#,##0\)\x;0_)\x;@_)_x"/>
    <numFmt numFmtId="190" formatCode="#,##0.0_)\x;\(#,##0.0\)\x"/>
    <numFmt numFmtId="191" formatCode="#,##0_)_x;\(#,##0\)_x;0_)_x;@_)_x"/>
    <numFmt numFmtId="192" formatCode="#,##0.0_)_x;\(#,##0.0\)_x"/>
    <numFmt numFmtId="193" formatCode="0.0_)\%;\(0.0\)\%"/>
    <numFmt numFmtId="194" formatCode="0.0%;\(0.0\)%;@\ \ "/>
    <numFmt numFmtId="195" formatCode="#,##0.0_)_%;\(#,##0.0\)_%"/>
    <numFmt numFmtId="196" formatCode="0.0000000%"/>
    <numFmt numFmtId="197" formatCode="#,##0.000_);[Red]\(#,##0.000\)"/>
    <numFmt numFmtId="198" formatCode="&quot;$&quot;#,##0"/>
    <numFmt numFmtId="199" formatCode="#,##0_);\(#,##0\);&quot;&quot;"/>
    <numFmt numFmtId="200" formatCode="0.0_);\(0.0\)"/>
    <numFmt numFmtId="201" formatCode="#,##0,_);[Red]\(#,##0,\)"/>
    <numFmt numFmtId="202" formatCode="[&gt;1]&quot;10Q: &quot;0&quot; qtrs&quot;;&quot;10Q: &quot;0&quot; qtr&quot;"/>
    <numFmt numFmtId="203" formatCode="0.00\ ;\(0.00\)"/>
    <numFmt numFmtId="204" formatCode="_(* #,##0.0_);_(* \(#,##0.0\);_(* &quot;-&quot;?_);_(@_)"/>
    <numFmt numFmtId="205" formatCode="_(&quot;$&quot;* #,##0.0_);_(&quot;$&quot;* \(#,##0.0\);_(&quot;$&quot;* &quot;-&quot;?_);_(@_)"/>
    <numFmt numFmtId="206" formatCode="_(* #,##0_);[Red]_(* \(#,##0\);_(* &quot;-&quot;_);_(@_)"/>
    <numFmt numFmtId="207" formatCode="m\-d\-yy"/>
    <numFmt numFmtId="208" formatCode="#,##0.00;\(#,##0.00\)"/>
    <numFmt numFmtId="209" formatCode="#,##0.0_);[Red]\(#,##0.0\)"/>
    <numFmt numFmtId="210" formatCode="_(* #,##0.0,_);_(* \(#,##0.0,\);_(* &quot;–&quot;??_);* _(@_)"/>
    <numFmt numFmtId="211" formatCode="m/yy"/>
    <numFmt numFmtId="212" formatCode="General_)"/>
    <numFmt numFmtId="213" formatCode="_-* #,##0.00_-;\-* #,##0.00_-;_-* &quot;-&quot;??_-;_-@_-"/>
    <numFmt numFmtId="214" formatCode="0&quot; bp&quot;"/>
    <numFmt numFmtId="215" formatCode="0.0000%"/>
    <numFmt numFmtId="216" formatCode="&quot;$&quot;#,##0.00"/>
    <numFmt numFmtId="217" formatCode="#,##0.0000_);[Red]\(#,##0.0000\)"/>
    <numFmt numFmtId="218" formatCode="0.000"/>
    <numFmt numFmtId="219" formatCode="mm\-yy"/>
    <numFmt numFmtId="220" formatCode="0.00000000"/>
    <numFmt numFmtId="221" formatCode="&quot;£&quot;#,###.##\ ;\(&quot;£&quot;#,###.##\);"/>
    <numFmt numFmtId="222" formatCode="#,##0.000_);\(#,##0.000\)"/>
    <numFmt numFmtId="223" formatCode="#,##0.0000_);\(#,##0.0000\)"/>
    <numFmt numFmtId="224" formatCode="&quot;$&quot;* #,##0_);&quot;$&quot;* \(#,##0\)"/>
    <numFmt numFmtId="225" formatCode="mmmm"/>
    <numFmt numFmtId="226" formatCode="0.00\ "/>
    <numFmt numFmtId="227" formatCode="_(* #,##0.00_);_(* \(#,##0.00\);_(* &quot;–&quot;??_);* _(@_)"/>
    <numFmt numFmtId="228" formatCode="&quot;$&quot;#,##0.00;\(&quot;$&quot;#,##0.00\)"/>
    <numFmt numFmtId="229" formatCode="&quot;For COB: &quot;d\ mmm\ yyyy"/>
    <numFmt numFmtId="230" formatCode=";;;_w@_w"/>
    <numFmt numFmtId="231" formatCode="&quot;$&quot;#,##0;\(&quot;$&quot;#,##0\)"/>
    <numFmt numFmtId="232" formatCode="0.000_)"/>
    <numFmt numFmtId="233" formatCode="_-* \(#,##0\);_-* #,##0_-;_-* &quot;-     &quot;_-;_-@_-"/>
    <numFmt numFmtId="234" formatCode="_(* #,##0_);_(* \(#,##0\);_(* &quot;-     &quot;_);_(@_)"/>
    <numFmt numFmtId="235" formatCode="0.0&quot; &quot;\ "/>
    <numFmt numFmtId="236" formatCode="_._.* #,##0.0_)_%;_._.* \(#,##0.0\)_%"/>
    <numFmt numFmtId="237" formatCode="_._.* #,##0.00_)_%;_._.* \(#,##0.00\)_%"/>
    <numFmt numFmtId="238" formatCode="_._.* #,##0.000_)_%;_._.* \(#,##0.000\)_%"/>
    <numFmt numFmtId="239" formatCode="_._.* #,##0.0000_)_%;_._.* \(#,##0.0000\)_%"/>
    <numFmt numFmtId="240" formatCode="#,##0;\(#,##0\)"/>
    <numFmt numFmtId="241" formatCode="0.0"/>
    <numFmt numFmtId="242" formatCode="#,##0.0,,_);\(#,##0.0,,\)"/>
    <numFmt numFmtId="243" formatCode="_(* #,###.0,_);_(* \(#,###.0,\);_(* &quot;—&quot;?_);_(@_)"/>
    <numFmt numFmtId="244" formatCode="_(* #,###.00,_);_(* \(#,###.00,\);_(* &quot;—&quot;??_);_(@_)"/>
    <numFmt numFmtId="245" formatCode="_(* #,###.0,,_);_(* \(#,###.0,,\);_(* &quot;—&quot;?_);_(@_)"/>
    <numFmt numFmtId="246" formatCode="0%;\(0%\)"/>
    <numFmt numFmtId="247" formatCode="#,##0.0_);[Red]\(#,##0.0\);\ \-\ "/>
    <numFmt numFmtId="248" formatCode="#,##0.0"/>
    <numFmt numFmtId="249" formatCode="&quot;$&quot;#,##0.00_);[Red]\(&quot;$&quot;#,##0.00\);&quot;--  &quot;;_(@_)"/>
    <numFmt numFmtId="250" formatCode="_-&quot;$&quot;* \(#,##0\);_-&quot;$&quot;* #,##0_);_-&quot;$&quot;* &quot;-     &quot;_-;_-@_-"/>
    <numFmt numFmtId="251" formatCode="_(&quot;$&quot;* #,##0_);_(&quot;$&quot;* \(#,##0\);_(&quot;$&quot;* &quot;-     &quot;_);_(@_)"/>
    <numFmt numFmtId="252" formatCode="\(\ \)"/>
    <numFmt numFmtId="253" formatCode="_._.&quot;$&quot;* #,##0.0_)_%;_._.&quot;$&quot;* \(#,##0.0\)_%"/>
    <numFmt numFmtId="254" formatCode="_._.&quot;$&quot;* #,##0.00_)_%;_._.&quot;$&quot;* \(#,##0.00\)_%"/>
    <numFmt numFmtId="255" formatCode="_._.&quot;$&quot;* #,##0.000_)_%;_._.&quot;$&quot;* \(#,##0.000\)_%"/>
    <numFmt numFmtId="256" formatCode="_._.&quot;$&quot;* #,##0.0000_)_%;_._.&quot;$&quot;* \(#,##0.0000\)_%"/>
    <numFmt numFmtId="257" formatCode="&quot;$&quot;#,##0.0_);[Red]\(&quot;$&quot;#,##0.0\)"/>
    <numFmt numFmtId="258" formatCode="_(&quot;$&quot;* #,###.0,_);_(&quot;$&quot;* \(#,###.0,\);_(&quot;$&quot;* &quot;—&quot;?_);_(@_)"/>
    <numFmt numFmtId="259" formatCode="&quot;$&quot;#,##0.00_)\ \ ;\(&quot;$&quot;#,##0.00\)\ \ "/>
    <numFmt numFmtId="260" formatCode="&quot;$&quot;#,##0.000_);&quot;$&quot;\(#,##0.000\)%"/>
    <numFmt numFmtId="261" formatCode="mm"/>
    <numFmt numFmtId="262" formatCode="#,##0.00\ \ ;\(#,##0.00\);"/>
    <numFmt numFmtId="263" formatCode="0.00000%"/>
    <numFmt numFmtId="264" formatCode="\ #,##0.000_);\(&quot;$&quot;#,##0.000\)"/>
    <numFmt numFmtId="265" formatCode="mm/dd/yy"/>
    <numFmt numFmtId="266" formatCode="#,##0.0_);\(#,##0.0\);&quot;-&quot;;@"/>
    <numFmt numFmtId="267" formatCode="mmm\-d\-yy"/>
    <numFmt numFmtId="268" formatCode="mmm\-d\-yyyy"/>
    <numFmt numFmtId="269" formatCode="mmm\-yyyy"/>
    <numFmt numFmtId="270" formatCode="ddd\ dd/mm/yy"/>
    <numFmt numFmtId="271" formatCode="_(* #,##0.0\x_);_(* \(#,##0.0\);_(* &quot;-&quot;??_);_(@_)"/>
    <numFmt numFmtId="272" formatCode="mmmm\ d\,\ yyyy"/>
    <numFmt numFmtId="273" formatCode="mmmm\ d"/>
    <numFmt numFmtId="274" formatCode="yyyy"/>
    <numFmt numFmtId="275" formatCode="#,##0.0;\(#,##0.0\)"/>
    <numFmt numFmtId="276" formatCode="_-* #,##0\ _D_M_-;\-* #,##0\ _D_M_-;_-* &quot;-&quot;\ _D_M_-;_-@_-"/>
    <numFmt numFmtId="277" formatCode="_-* #,##0.00\ _D_M_-;\-* #,##0.00\ _D_M_-;_-* &quot;-&quot;??\ _D_M_-;_-@_-"/>
    <numFmt numFmtId="278" formatCode="_(* #,##0.0000_);_(* \(#,##0.0000\);_(* &quot;-&quot;??_);_(@_)"/>
    <numFmt numFmtId="279" formatCode="#,##0&quot;?&quot;_);[Red]\(#,##0&quot;?&quot;\)"/>
    <numFmt numFmtId="280" formatCode="#,##0.00000000000;[Red]\-#,##0.00000000000"/>
    <numFmt numFmtId="281" formatCode="&quot;$&quot;\ #,##0;[Red]&quot;$&quot;\ \(#,##0\);&quot;$&quot;\ 0"/>
    <numFmt numFmtId="282" formatCode="&quot;$&quot;#,##0_);\(&quot;$&quot;#,##0\);\-\-_)"/>
    <numFmt numFmtId="283" formatCode="&quot;$&quot;#,##0.0_);\(&quot;$&quot;#,##0.0\);\-\-_)"/>
    <numFmt numFmtId="284" formatCode="&quot;$&quot;#,##0.00_);\(&quot;$&quot;#,##0.00\);\-\-_)"/>
    <numFmt numFmtId="285" formatCode="#,##0.0\ ;\(#,##0.0\)"/>
    <numFmt numFmtId="286" formatCode="0.00%;[Red]\(0.00%\)"/>
    <numFmt numFmtId="287" formatCode="[Blue]d/m/yyyy"/>
    <numFmt numFmtId="288" formatCode="ddd\ dd\-mmm\-yy"/>
    <numFmt numFmtId="289" formatCode="_([$€-2]* #,##0.00_);_([$€-2]* \(#,##0.00\);_([$€-2]* &quot;-&quot;??_)"/>
    <numFmt numFmtId="290" formatCode="&quot;E&quot;\ #,##0;[Red]&quot;E&quot;\ \(#,##0\);&quot;E&quot;\ 0"/>
    <numFmt numFmtId="291" formatCode="0&quot;%&quot;_);\(0&quot;%&quot;\)"/>
    <numFmt numFmtId="292" formatCode="0.0&quot;%&quot;_);\(0.0&quot;%&quot;\)"/>
    <numFmt numFmtId="293" formatCode="0.00&quot;%&quot;_);\(0.00&quot;%&quot;\)"/>
    <numFmt numFmtId="294" formatCode="_(&quot;$&quot;* #,##0,_);_(&quot;$&quot;* \(#,##0,\);_(&quot;$&quot;* &quot;-&quot;_);_(@_)"/>
    <numFmt numFmtId="295" formatCode="###0_);\(###0\)"/>
    <numFmt numFmtId="296" formatCode="0.0000"/>
    <numFmt numFmtId="297" formatCode="ddd\-dd\-mmm\-yy"/>
    <numFmt numFmtId="298" formatCode="0.00%_);[Red]\(0.00%\)"/>
    <numFmt numFmtId="299" formatCode="0.0_x"/>
    <numFmt numFmtId="300" formatCode="_(#,##0_);\(#,##0\)"/>
    <numFmt numFmtId="301" formatCode="&quot;$&quot;#,##0.0_)\ \ ;\(&quot;$&quot;#,##0.0\)\ \ "/>
    <numFmt numFmtId="302" formatCode="0.0\ \x\ \ \ \ ;&quot;NM      &quot;;\ 0.0\ \x\ \ \ \ "/>
    <numFmt numFmtId="303" formatCode="0.0%_)\ \ ;\(0.0%\)\ \ "/>
    <numFmt numFmtId="304" formatCode="#,##0.000;\(#,##0.000\)"/>
    <numFmt numFmtId="305" formatCode="0.0%;[Red]\(0.0%\);&quot;--  &quot;"/>
    <numFmt numFmtId="306" formatCode="_(* #,##0.0_);[Red]_(* \(#,##0.0\);&quot;nm &quot;"/>
    <numFmt numFmtId="307" formatCode="_ * #,##0_ ;_ * \-#,##0_ ;_ * &quot;-&quot;_ ;_ @_ "/>
    <numFmt numFmtId="308" formatCode="_ * #,##0.00_ ;_ * \-#,##0.00_ ;_ * &quot;-&quot;??_ ;_ @_ "/>
    <numFmt numFmtId="309" formatCode="_-* #,##0\ _F_-;\-* #,##0\ _F_-;_-* &quot;-&quot;\ _F_-;_-@_-"/>
    <numFmt numFmtId="310" formatCode="_-* #,##0.00\ &quot;F&quot;_-;\-* #,##0.00\ &quot;F&quot;_-;_-* &quot;-&quot;??\ &quot;F&quot;_-;_-@_-"/>
    <numFmt numFmtId="311" formatCode="_(* #,##0,,_);_(* \(#,##0,,\);_(* &quot;–&quot;?_);* _(@_)"/>
    <numFmt numFmtId="312" formatCode="#,##0.0,_);\(#,##0.0,\)"/>
    <numFmt numFmtId="313" formatCode="_(* #,##0.0,,_);_(* \(#,##0.0,,\);_(* &quot;-&quot;?_);_(@_)"/>
    <numFmt numFmtId="314" formatCode="_ &quot;S/&quot;* #,##0_ ;_ &quot;S/&quot;* \-#,##0_ ;_ &quot;S/&quot;* &quot;-&quot;_ ;_ @_ "/>
    <numFmt numFmtId="315" formatCode="_ &quot;S/&quot;* #,##0.00_ ;_ &quot;S/&quot;* \-#,##0.00_ ;_ &quot;S/&quot;* &quot;-&quot;??_ ;_ @_ "/>
    <numFmt numFmtId="316" formatCode="_-* #,##0\ &quot;F&quot;_-;\-* #,##0\ &quot;F&quot;_-;_-* &quot;-&quot;\ &quot;F&quot;_-;_-@_-"/>
    <numFmt numFmtId="317" formatCode="mmmm\ yyyy"/>
    <numFmt numFmtId="318" formatCode="_(0.0\x_);[Red]_(\ \(0.0\x\)"/>
    <numFmt numFmtId="319" formatCode="0.0&quot;x&quot;_);\(0.0&quot;x&quot;\)"/>
    <numFmt numFmtId="320" formatCode="0.00&quot;x&quot;_);\(0.00&quot;x&quot;\)"/>
    <numFmt numFmtId="321" formatCode="#,##0.0_);[Red]\(#,##0.0\);&quot;N/A &quot;"/>
    <numFmt numFmtId="322" formatCode="0.0_x_);\(0.0\)_x"/>
    <numFmt numFmtId="323" formatCode="0.00_x_);\(0.00\)_x"/>
    <numFmt numFmtId="324" formatCode="0_%_);\(0\)_%"/>
    <numFmt numFmtId="325" formatCode="0.0_%_);\(0.0\)_%"/>
    <numFmt numFmtId="326" formatCode="0.00_%_);\(0.00\)_%"/>
    <numFmt numFmtId="327" formatCode="#,##0.0_);[Red]\(#,##0.0\);&quot;--  &quot;"/>
    <numFmt numFmtId="328" formatCode="&quot;Rp&quot;\ #,##0_);\(&quot;Rp&quot;\ #,##0\)"/>
    <numFmt numFmtId="329" formatCode="#,##0.0_)\ \ ;[Red]\(#,##0.0\)\ \ "/>
    <numFmt numFmtId="330" formatCode="_(* #,##0.000000000000000_);_(* \(#,##0.000000000000000\);_(* &quot;-&quot;_);_(@_)"/>
    <numFmt numFmtId="331" formatCode="_(* #,##0.0000000000000000_);_(* \(#,##0.0000000000000000\);_(* &quot;-&quot;_);_(@_)"/>
    <numFmt numFmtId="332" formatCode="0_);[Red]\(0\)"/>
    <numFmt numFmtId="333" formatCode="_(* #,##0.0000000000_);_(* \(#,##0.0000000000\);_(* &quot;-&quot;_);_(@_)"/>
    <numFmt numFmtId="334" formatCode="_(* #,##0.0000000000000_);_(* \(#,##0.0000000000000\);_(* &quot;-&quot;_);_(@_)"/>
    <numFmt numFmtId="335" formatCode="_(* #,##0.00000000_);_(* \(#,##0.00000000\);_(* &quot;-&quot;_);_(@_)"/>
    <numFmt numFmtId="336" formatCode="_(* #,##0.0000000000000000000_);_(* \(#,##0.0000000000000000000\);_(* &quot;-&quot;_);_(@_)"/>
    <numFmt numFmtId="337" formatCode="#,##0.00&quot;x&quot;;[Red]\(#,##0.00&quot;x&quot;\)"/>
    <numFmt numFmtId="338" formatCode="#,##0.00_)&quot; &quot;;[Red]\(#,##0.00\)&quot; &quot;"/>
    <numFmt numFmtId="339" formatCode="0.0%&quot;NetPPE/sales&quot;"/>
    <numFmt numFmtId="340" formatCode="#,##0_);\(#,##0\);\-\-_)"/>
    <numFmt numFmtId="341" formatCode="#,##0.0_);\(#,##0.0\);\-\-_)"/>
    <numFmt numFmtId="342" formatCode="#,##0.00_);\(#,##0.00\);\-\-_)"/>
    <numFmt numFmtId="343" formatCode="#,##0.00;\-#,##0.00"/>
    <numFmt numFmtId="344" formatCode="0.000000_);\(0.000000\)"/>
    <numFmt numFmtId="345" formatCode="0.0%&quot;NWI/Sls&quot;"/>
    <numFmt numFmtId="346" formatCode="#,##0.000000"/>
    <numFmt numFmtId="347" formatCode="0;;"/>
    <numFmt numFmtId="348" formatCode="0.0%;\(0.0%\)"/>
    <numFmt numFmtId="349" formatCode="_(0_)%;\(0\)%"/>
    <numFmt numFmtId="350" formatCode="_._._(* 0_)%;_._.* \(0\)%"/>
    <numFmt numFmtId="351" formatCode="_(* #,##0%_);_(* \(#,##0%\);_(* &quot;-&quot;_);_(@_)"/>
    <numFmt numFmtId="352" formatCode="0%_);\(0%\)"/>
    <numFmt numFmtId="353" formatCode="_-* #,##0&quot;RUB&quot;_-;\-* #,##0&quot;RUB&quot;_-;_-* &quot;-&quot;&quot;RUB&quot;_-;_-@_-"/>
    <numFmt numFmtId="354" formatCode="0.0%;[Red]\(0.0%\)"/>
    <numFmt numFmtId="355" formatCode="#,##0.0\%_);\(#,##0.0\%\);#,##0.0\%_);@_)"/>
    <numFmt numFmtId="356" formatCode="_(* #,##0.0%_);_(* \(#,##0.0%\);_(* &quot;-&quot;??_);_(@_)"/>
    <numFmt numFmtId="357" formatCode="_(* #.00%_);_(* \(#.00%\);_(* &quot;—&quot;_%_);_(@_)"/>
    <numFmt numFmtId="358" formatCode="&quot;Printed: &quot;d\ mmm\ yyyy"/>
    <numFmt numFmtId="359" formatCode="_-&quot;£&quot;* #,##0.00_-;\-&quot;£&quot;* #,##0.00_-;_-&quot;£&quot;* &quot;-&quot;??_-;_-@_-"/>
    <numFmt numFmtId="360" formatCode="#,##0,,_);\(#,##0,,\)"/>
    <numFmt numFmtId="361" formatCode="_(* #,##%0_);_(* \(#,##%0\);_(* &quot;-&quot;??_);_(@_)"/>
    <numFmt numFmtId="362" formatCode="#,##0;\-#,##0;&quot;-&quot;"/>
    <numFmt numFmtId="363" formatCode="&quot;$&quot;#,##0\ ;\(&quot;$&quot;#,##0\)"/>
    <numFmt numFmtId="364" formatCode="0.0000000"/>
    <numFmt numFmtId="365" formatCode="mm/dd/yyyy"/>
    <numFmt numFmtId="366" formatCode="[$-409]mmm\-yy;@"/>
    <numFmt numFmtId="367" formatCode="#,##0.00%;\(#,##0.00%\)"/>
    <numFmt numFmtId="368" formatCode="&quot;$&quot;#,##0;\-&quot;$&quot;#,##0"/>
    <numFmt numFmtId="369" formatCode="0.00000&quot;  &quot;"/>
  </numFmts>
  <fonts count="338">
    <font>
      <sz val="11"/>
      <color theme="1"/>
      <name val="Calibri"/>
      <family val="2"/>
      <scheme val="minor"/>
    </font>
    <font>
      <sz val="10"/>
      <name val="Arial"/>
      <family val="2"/>
    </font>
    <font>
      <i/>
      <sz val="11"/>
      <color indexed="8"/>
      <name val="Calibri"/>
      <family val="2"/>
    </font>
    <font>
      <b/>
      <sz val="11"/>
      <name val="Calibri"/>
      <family val="2"/>
    </font>
    <font>
      <sz val="11"/>
      <name val="Calibri"/>
      <family val="2"/>
    </font>
    <font>
      <sz val="9"/>
      <name val="Calibri"/>
      <family val="2"/>
    </font>
    <font>
      <b/>
      <sz val="16"/>
      <name val="Calibri"/>
      <family val="2"/>
    </font>
    <font>
      <b/>
      <sz val="9"/>
      <name val="Calibri"/>
      <family val="2"/>
    </font>
    <font>
      <b/>
      <i/>
      <sz val="11"/>
      <name val="Calibri"/>
      <family val="2"/>
    </font>
    <font>
      <b/>
      <sz val="12"/>
      <name val="Calibri"/>
      <family val="2"/>
    </font>
    <font>
      <b/>
      <sz val="11"/>
      <color indexed="8"/>
      <name val="Calibri"/>
      <family val="2"/>
    </font>
    <font>
      <sz val="10"/>
      <name val="Helv"/>
      <charset val="204"/>
    </font>
    <font>
      <sz val="10"/>
      <name val="바탕체"/>
      <family val="1"/>
      <charset val="129"/>
    </font>
    <font>
      <b/>
      <sz val="10"/>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11"/>
      <color theme="1"/>
      <name val="Calibri"/>
      <family val="2"/>
      <scheme val="minor"/>
    </font>
    <font>
      <sz val="12"/>
      <name val="Calibri"/>
      <family val="2"/>
      <scheme val="minor"/>
    </font>
    <font>
      <b/>
      <sz val="11"/>
      <name val="Calibri"/>
      <family val="2"/>
      <scheme val="minor"/>
    </font>
    <font>
      <b/>
      <sz val="10"/>
      <name val="Calibri"/>
      <family val="2"/>
      <scheme val="minor"/>
    </font>
    <font>
      <sz val="11"/>
      <name val="Calibri"/>
      <family val="2"/>
      <scheme val="minor"/>
    </font>
    <font>
      <sz val="10"/>
      <name val="Calibri"/>
      <family val="2"/>
      <scheme val="minor"/>
    </font>
    <font>
      <b/>
      <u/>
      <sz val="11"/>
      <color theme="3" tint="-0.249977111117893"/>
      <name val="Calibri"/>
      <family val="2"/>
    </font>
    <font>
      <sz val="12"/>
      <color theme="1"/>
      <name val="Calibri"/>
      <family val="2"/>
      <scheme val="minor"/>
    </font>
    <font>
      <b/>
      <sz val="12"/>
      <color theme="1"/>
      <name val="Calibri"/>
      <family val="2"/>
      <scheme val="minor"/>
    </font>
    <font>
      <b/>
      <i/>
      <sz val="11"/>
      <color theme="1"/>
      <name val="Calibri"/>
      <family val="2"/>
      <scheme val="minor"/>
    </font>
    <font>
      <b/>
      <i/>
      <sz val="11"/>
      <name val="Calibri"/>
      <family val="2"/>
      <scheme val="minor"/>
    </font>
    <font>
      <u/>
      <sz val="11"/>
      <name val="Calibri"/>
      <family val="2"/>
      <scheme val="minor"/>
    </font>
    <font>
      <i/>
      <sz val="11"/>
      <name val="Calibri"/>
      <family val="2"/>
      <scheme val="minor"/>
    </font>
    <font>
      <b/>
      <u/>
      <sz val="11"/>
      <color theme="1"/>
      <name val="Calibri"/>
      <family val="2"/>
      <scheme val="minor"/>
    </font>
    <font>
      <b/>
      <u/>
      <sz val="11"/>
      <name val="Calibri"/>
      <family val="2"/>
      <scheme val="minor"/>
    </font>
    <font>
      <b/>
      <sz val="11"/>
      <color theme="3" tint="0.39997558519241921"/>
      <name val="Calibri"/>
      <family val="2"/>
      <scheme val="minor"/>
    </font>
    <font>
      <b/>
      <sz val="12"/>
      <name val="Calibri"/>
      <family val="2"/>
      <scheme val="minor"/>
    </font>
    <font>
      <sz val="10"/>
      <color theme="1"/>
      <name val="Calibri"/>
      <family val="2"/>
      <scheme val="minor"/>
    </font>
    <font>
      <b/>
      <sz val="14"/>
      <name val="Calibri"/>
      <family val="2"/>
      <scheme val="minor"/>
    </font>
    <font>
      <b/>
      <sz val="14"/>
      <color theme="1"/>
      <name val="Calibri"/>
      <family val="2"/>
      <scheme val="minor"/>
    </font>
    <font>
      <u/>
      <sz val="11"/>
      <color theme="1"/>
      <name val="Calibri"/>
      <family val="2"/>
    </font>
    <font>
      <sz val="11"/>
      <color theme="1"/>
      <name val="Calibri"/>
      <family val="2"/>
    </font>
    <font>
      <sz val="12"/>
      <name val="Times New Roman"/>
      <family val="1"/>
    </font>
    <font>
      <sz val="10"/>
      <name val="Times New Roman"/>
      <family val="1"/>
    </font>
    <font>
      <sz val="10"/>
      <color indexed="8"/>
      <name val="MS Sans Serif"/>
      <family val="2"/>
    </font>
    <font>
      <b/>
      <sz val="10"/>
      <name val="MS Sans Serif"/>
      <family val="2"/>
    </font>
    <font>
      <sz val="10"/>
      <name val="GillSans"/>
      <family val="2"/>
    </font>
    <font>
      <sz val="8"/>
      <color indexed="49"/>
      <name val="Times New Roman"/>
      <family val="1"/>
    </font>
    <font>
      <sz val="10"/>
      <name val="Helvetica"/>
      <family val="2"/>
    </font>
    <font>
      <sz val="11"/>
      <color indexed="8"/>
      <name val="MS P????"/>
      <family val="3"/>
    </font>
    <font>
      <sz val="11"/>
      <name val="Times New Roman"/>
      <family val="1"/>
    </font>
    <font>
      <u/>
      <sz val="8.4"/>
      <color indexed="12"/>
      <name val="Arial"/>
      <family val="2"/>
    </font>
    <font>
      <sz val="11"/>
      <name val="MS P????"/>
      <family val="3"/>
      <charset val="128"/>
    </font>
    <font>
      <b/>
      <u/>
      <sz val="10"/>
      <name val="Courier"/>
      <family val="3"/>
    </font>
    <font>
      <sz val="10"/>
      <name val="Helv"/>
      <family val="2"/>
    </font>
    <font>
      <sz val="10"/>
      <name val="Helv"/>
    </font>
    <font>
      <sz val="10"/>
      <name val="MS Sans Serif"/>
      <family val="2"/>
    </font>
    <font>
      <sz val="10"/>
      <name val="Courier"/>
      <family val="3"/>
    </font>
    <font>
      <sz val="8"/>
      <color indexed="8"/>
      <name val="Arial"/>
      <family val="2"/>
    </font>
    <font>
      <sz val="8"/>
      <name val="Tahoma"/>
      <family val="2"/>
    </font>
    <font>
      <b/>
      <sz val="10"/>
      <name val="Arial"/>
      <family val="2"/>
    </font>
    <font>
      <sz val="9"/>
      <name val="ＭＳ 明朝"/>
      <family val="1"/>
      <charset val="128"/>
    </font>
    <font>
      <b/>
      <sz val="22"/>
      <color indexed="18"/>
      <name val="Arial"/>
      <family val="2"/>
    </font>
    <font>
      <sz val="10"/>
      <color indexed="8"/>
      <name val="Arial"/>
      <family val="2"/>
    </font>
    <font>
      <sz val="9"/>
      <color indexed="8"/>
      <name val="Arial"/>
      <family val="2"/>
    </font>
    <font>
      <b/>
      <sz val="14"/>
      <color indexed="18"/>
      <name val="Arial"/>
      <family val="2"/>
    </font>
    <font>
      <b/>
      <sz val="10"/>
      <color indexed="18"/>
      <name val="Arial"/>
      <family val="2"/>
    </font>
    <font>
      <b/>
      <u val="singleAccounting"/>
      <sz val="10"/>
      <color indexed="18"/>
      <name val="Arial"/>
      <family val="2"/>
    </font>
    <font>
      <b/>
      <sz val="10"/>
      <name val="Trebuchet MS"/>
      <family val="2"/>
    </font>
    <font>
      <sz val="8"/>
      <name val="Arial"/>
      <family val="2"/>
    </font>
    <font>
      <sz val="10"/>
      <color indexed="10"/>
      <name val="Arial"/>
      <family val="2"/>
    </font>
    <font>
      <b/>
      <sz val="9"/>
      <color indexed="9"/>
      <name val="Trebuchet MS"/>
      <family val="2"/>
    </font>
    <font>
      <sz val="9"/>
      <color indexed="8"/>
      <name val="Trebuchet MS"/>
      <family val="2"/>
    </font>
    <font>
      <sz val="14"/>
      <name val="Tms Rmn"/>
    </font>
    <font>
      <i/>
      <sz val="8"/>
      <color indexed="12"/>
      <name val="Times New Roman"/>
      <family val="1"/>
    </font>
    <font>
      <sz val="12"/>
      <name val="Arial MT"/>
    </font>
    <font>
      <sz val="12"/>
      <name val="Helv"/>
    </font>
    <font>
      <sz val="10"/>
      <name val="Univers (WN)"/>
      <family val="2"/>
    </font>
    <font>
      <sz val="8"/>
      <name val="Arial Narrow"/>
      <family val="2"/>
    </font>
    <font>
      <b/>
      <sz val="8"/>
      <name val="Arial"/>
      <family val="2"/>
    </font>
    <font>
      <sz val="10"/>
      <name val="Geneva"/>
      <family val="2"/>
    </font>
    <font>
      <sz val="8"/>
      <name val="Times New Roman"/>
      <family val="1"/>
    </font>
    <font>
      <sz val="8"/>
      <color indexed="45"/>
      <name val="Trebuchet MS"/>
      <family val="2"/>
    </font>
    <font>
      <sz val="9"/>
      <name val="Times New Roman"/>
      <family val="1"/>
    </font>
    <font>
      <b/>
      <i/>
      <sz val="10"/>
      <name val="Arial"/>
      <family val="2"/>
    </font>
    <font>
      <b/>
      <sz val="8"/>
      <color indexed="8"/>
      <name val="Arial"/>
      <family val="2"/>
    </font>
    <font>
      <sz val="8"/>
      <color indexed="12"/>
      <name val="Tms Rmn"/>
    </font>
    <font>
      <b/>
      <sz val="8"/>
      <color indexed="12"/>
      <name val="Arial"/>
      <family val="2"/>
    </font>
    <font>
      <sz val="12"/>
      <name val="Tms Rmn"/>
    </font>
    <font>
      <sz val="24"/>
      <name val="Helv"/>
    </font>
    <font>
      <b/>
      <sz val="12"/>
      <name val="Times New Roman"/>
      <family val="1"/>
    </font>
    <font>
      <b/>
      <u/>
      <sz val="8"/>
      <name val="CG Times (WN)"/>
    </font>
    <font>
      <b/>
      <sz val="10"/>
      <name val="Arial Narrow"/>
      <family val="2"/>
    </font>
    <font>
      <sz val="8"/>
      <name val="CG Times (E1)"/>
    </font>
    <font>
      <sz val="10"/>
      <name val="Trebuchet MS"/>
      <family val="2"/>
    </font>
    <font>
      <sz val="9"/>
      <name val="Trebuchet MS"/>
      <family val="2"/>
    </font>
    <font>
      <sz val="10"/>
      <name val="Arial MT"/>
    </font>
    <font>
      <b/>
      <i/>
      <sz val="12"/>
      <name val="Times New Roman"/>
      <family val="1"/>
    </font>
    <font>
      <i/>
      <sz val="8"/>
      <color indexed="12"/>
      <name val="Arial"/>
      <family val="2"/>
    </font>
    <font>
      <sz val="10"/>
      <color indexed="9"/>
      <name val="Helv"/>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12"/>
      <color indexed="18"/>
      <name val="Times New Roman"/>
      <family val="1"/>
    </font>
    <font>
      <i/>
      <sz val="10"/>
      <color indexed="18"/>
      <name val="Arial"/>
      <family val="2"/>
    </font>
    <font>
      <sz val="10"/>
      <color indexed="18"/>
      <name val="Arial"/>
      <family val="2"/>
    </font>
    <font>
      <i/>
      <sz val="9"/>
      <color indexed="18"/>
      <name val="Arial"/>
      <family val="2"/>
    </font>
    <font>
      <sz val="9"/>
      <color indexed="18"/>
      <name val="Arial"/>
      <family val="2"/>
    </font>
    <font>
      <sz val="9"/>
      <color indexed="8"/>
      <name val="Tahoma"/>
      <family val="2"/>
    </font>
    <font>
      <b/>
      <sz val="8"/>
      <name val="Times New Roman"/>
      <family val="1"/>
    </font>
    <font>
      <sz val="8"/>
      <name val="Tms Rmn"/>
    </font>
    <font>
      <sz val="10"/>
      <color indexed="18"/>
      <name val="Times New Roman"/>
      <family val="1"/>
    </font>
    <font>
      <sz val="9"/>
      <name val="Arial Narrow"/>
      <family val="2"/>
    </font>
    <font>
      <b/>
      <i/>
      <sz val="8"/>
      <name val="Arial"/>
      <family val="2"/>
    </font>
    <font>
      <b/>
      <sz val="9"/>
      <color indexed="12"/>
      <name val="Arial"/>
      <family val="2"/>
    </font>
    <font>
      <b/>
      <sz val="8"/>
      <name val="Book Antiqua"/>
      <family val="1"/>
    </font>
    <font>
      <sz val="10"/>
      <color indexed="12"/>
      <name val="Times New Roman"/>
      <family val="1"/>
    </font>
    <font>
      <sz val="10"/>
      <color indexed="11"/>
      <name val="Times New Roman"/>
      <family val="1"/>
    </font>
    <font>
      <sz val="10"/>
      <color indexed="10"/>
      <name val="Times New Roman"/>
      <family val="1"/>
    </font>
    <font>
      <b/>
      <i/>
      <u val="singleAccounting"/>
      <sz val="10"/>
      <color indexed="12"/>
      <name val="Tahoma"/>
      <family val="2"/>
    </font>
    <font>
      <sz val="11"/>
      <name val="Tms Rmn"/>
    </font>
    <font>
      <b/>
      <i/>
      <sz val="8"/>
      <color indexed="19"/>
      <name val="Arial"/>
      <family val="2"/>
    </font>
    <font>
      <u val="singleAccounting"/>
      <sz val="10"/>
      <name val="Times New Roman"/>
      <family val="1"/>
    </font>
    <font>
      <sz val="8"/>
      <name val="Palatino"/>
      <family val="1"/>
    </font>
    <font>
      <sz val="10"/>
      <color theme="1"/>
      <name val="Arial"/>
      <family val="2"/>
    </font>
    <font>
      <b/>
      <sz val="12"/>
      <name val="Geneva"/>
      <family val="2"/>
    </font>
    <font>
      <sz val="10"/>
      <name val="BERNHARD"/>
    </font>
    <font>
      <sz val="10"/>
      <color indexed="24"/>
      <name val="Arial"/>
      <family val="2"/>
    </font>
    <font>
      <sz val="8"/>
      <color indexed="16"/>
      <name val="MS Sans Serif"/>
      <family val="2"/>
    </font>
    <font>
      <sz val="24"/>
      <name val="MS Sans Serif"/>
      <family val="2"/>
    </font>
    <font>
      <b/>
      <sz val="13"/>
      <name val="Arial"/>
      <family val="2"/>
    </font>
    <font>
      <b/>
      <sz val="11"/>
      <name val="Times New Roman"/>
      <family val="1"/>
    </font>
    <font>
      <sz val="10"/>
      <name val="MS Serif"/>
      <family val="1"/>
    </font>
    <font>
      <sz val="9"/>
      <color indexed="8"/>
      <name val="Helv"/>
    </font>
    <font>
      <b/>
      <sz val="10"/>
      <color indexed="8"/>
      <name val="Helv"/>
    </font>
    <font>
      <sz val="10"/>
      <name val="France"/>
    </font>
    <font>
      <b/>
      <sz val="8"/>
      <name val="Helv"/>
    </font>
    <font>
      <sz val="10"/>
      <name val="TimesNewRomanPS"/>
    </font>
    <font>
      <sz val="11"/>
      <color indexed="12"/>
      <name val="Book Antiqua"/>
      <family val="1"/>
    </font>
    <font>
      <b/>
      <sz val="14"/>
      <name val="Tms Rmn"/>
    </font>
    <font>
      <b/>
      <sz val="8"/>
      <color indexed="21"/>
      <name val="Arial"/>
      <family val="2"/>
    </font>
    <font>
      <b/>
      <u/>
      <sz val="9"/>
      <color indexed="21"/>
      <name val="Arial"/>
      <family val="2"/>
    </font>
    <font>
      <i/>
      <sz val="8"/>
      <color indexed="21"/>
      <name val="Arial"/>
      <family val="2"/>
    </font>
    <font>
      <sz val="8"/>
      <color indexed="12"/>
      <name val="Arial"/>
      <family val="2"/>
    </font>
    <font>
      <b/>
      <u/>
      <sz val="8"/>
      <color indexed="8"/>
      <name val="Times New Roman"/>
      <family val="1"/>
    </font>
    <font>
      <i/>
      <sz val="8"/>
      <name val="Arial"/>
      <family val="2"/>
    </font>
    <font>
      <sz val="1"/>
      <color indexed="8"/>
      <name val="Courier"/>
      <family val="3"/>
    </font>
    <font>
      <b/>
      <sz val="10"/>
      <name val="Tahoma"/>
      <family val="2"/>
    </font>
    <font>
      <sz val="10"/>
      <color indexed="48"/>
      <name val="Arial"/>
      <family val="2"/>
    </font>
    <font>
      <sz val="9"/>
      <color indexed="12"/>
      <name val="Times New Roman"/>
      <family val="1"/>
    </font>
    <font>
      <sz val="9"/>
      <name val="Arial"/>
      <family val="2"/>
    </font>
    <font>
      <i/>
      <sz val="12"/>
      <name val="Helv"/>
    </font>
    <font>
      <b/>
      <sz val="1"/>
      <color indexed="8"/>
      <name val="Courier"/>
      <family val="3"/>
    </font>
    <font>
      <sz val="10"/>
      <color indexed="16"/>
      <name val="MS Serif"/>
      <family val="1"/>
    </font>
    <font>
      <b/>
      <sz val="8"/>
      <color indexed="9"/>
      <name val="Times New Roman"/>
      <family val="1"/>
    </font>
    <font>
      <sz val="10"/>
      <color indexed="12"/>
      <name val="Arial"/>
      <family val="2"/>
    </font>
    <font>
      <sz val="10"/>
      <color indexed="16"/>
      <name val="Arial"/>
      <family val="2"/>
    </font>
    <font>
      <sz val="10"/>
      <color indexed="22"/>
      <name val="Arial"/>
      <family val="2"/>
    </font>
    <font>
      <sz val="8"/>
      <color indexed="18"/>
      <name val="Arial"/>
      <family val="2"/>
    </font>
    <font>
      <b/>
      <sz val="12"/>
      <color indexed="10"/>
      <name val="Tms Rmn"/>
    </font>
    <font>
      <sz val="8"/>
      <color indexed="16"/>
      <name val="Helv"/>
    </font>
    <font>
      <u/>
      <sz val="12"/>
      <color indexed="36"/>
      <name val="Arial"/>
      <family val="2"/>
    </font>
    <font>
      <sz val="7"/>
      <name val="Arial"/>
      <family val="2"/>
    </font>
    <font>
      <sz val="8"/>
      <name val="Helv"/>
    </font>
    <font>
      <sz val="8"/>
      <color indexed="8"/>
      <name val="Helvetica"/>
      <family val="2"/>
    </font>
    <font>
      <b/>
      <i/>
      <sz val="8"/>
      <color indexed="23"/>
      <name val="Arial"/>
      <family val="2"/>
    </font>
    <font>
      <b/>
      <sz val="8"/>
      <color indexed="17"/>
      <name val="Arial"/>
      <family val="2"/>
    </font>
    <font>
      <sz val="8"/>
      <color indexed="22"/>
      <name val="Arial"/>
      <family val="2"/>
    </font>
    <font>
      <sz val="8"/>
      <color indexed="17"/>
      <name val="Times New Roman"/>
      <family val="1"/>
    </font>
    <font>
      <sz val="9"/>
      <color indexed="18"/>
      <name val="Tahoma"/>
      <family val="2"/>
    </font>
    <font>
      <b/>
      <sz val="16"/>
      <name val="Times New Roman"/>
      <family val="1"/>
    </font>
    <font>
      <b/>
      <u/>
      <sz val="11"/>
      <color indexed="37"/>
      <name val="Arial"/>
      <family val="2"/>
    </font>
    <font>
      <b/>
      <sz val="8"/>
      <name val="Palatino"/>
      <family val="1"/>
    </font>
    <font>
      <b/>
      <sz val="8"/>
      <name val="MS Sans Serif"/>
      <family val="2"/>
    </font>
    <font>
      <b/>
      <u/>
      <sz val="18"/>
      <name val="Arial"/>
      <family val="2"/>
    </font>
    <font>
      <b/>
      <sz val="10"/>
      <name val="Helv"/>
    </font>
    <font>
      <i/>
      <u/>
      <sz val="9"/>
      <color indexed="12"/>
      <name val="Times New Roman"/>
      <family val="1"/>
    </font>
    <font>
      <u/>
      <sz val="12"/>
      <color indexed="12"/>
      <name val="Arial"/>
      <family val="2"/>
    </font>
    <font>
      <sz val="10"/>
      <color indexed="17"/>
      <name val="Helvetica"/>
      <family val="2"/>
    </font>
    <font>
      <b/>
      <sz val="10"/>
      <color indexed="8"/>
      <name val="Geneva"/>
      <family val="2"/>
    </font>
    <font>
      <sz val="10"/>
      <color indexed="12"/>
      <name val="Geneva"/>
      <family val="2"/>
    </font>
    <font>
      <sz val="8"/>
      <color indexed="39"/>
      <name val="Arial"/>
      <family val="2"/>
    </font>
    <font>
      <sz val="8"/>
      <color indexed="12"/>
      <name val="Palatino"/>
      <family val="1"/>
    </font>
    <font>
      <i/>
      <sz val="8"/>
      <name val="Times New Roman"/>
      <family val="1"/>
    </font>
    <font>
      <u/>
      <sz val="10"/>
      <color indexed="12"/>
      <name val="Arial"/>
      <family val="2"/>
    </font>
    <font>
      <u/>
      <sz val="7.5"/>
      <color indexed="36"/>
      <name val="Arial"/>
      <family val="2"/>
    </font>
    <font>
      <b/>
      <sz val="10"/>
      <name val="Palatino"/>
      <family val="1"/>
    </font>
    <font>
      <sz val="9"/>
      <color indexed="12"/>
      <name val="Arial"/>
      <family val="2"/>
    </font>
    <font>
      <sz val="12"/>
      <color indexed="9"/>
      <name val="Helv"/>
    </font>
    <font>
      <sz val="9"/>
      <color indexed="17"/>
      <name val="Tahoma"/>
      <family val="2"/>
    </font>
    <font>
      <sz val="9"/>
      <color indexed="20"/>
      <name val="Tahoma"/>
      <family val="2"/>
    </font>
    <font>
      <sz val="12"/>
      <color indexed="14"/>
      <name val="Arial"/>
      <family val="2"/>
    </font>
    <font>
      <sz val="8"/>
      <color indexed="18"/>
      <name val="Times New Roman"/>
      <family val="1"/>
    </font>
    <font>
      <sz val="10"/>
      <name val="Tahoma"/>
      <family val="2"/>
    </font>
    <font>
      <sz val="9"/>
      <color indexed="10"/>
      <name val="Arial Narrow"/>
      <family val="2"/>
    </font>
    <font>
      <sz val="10"/>
      <color indexed="17"/>
      <name val="Arial"/>
      <family val="2"/>
    </font>
    <font>
      <sz val="7"/>
      <name val="Small Fonts"/>
      <family val="2"/>
    </font>
    <font>
      <sz val="11"/>
      <color indexed="8"/>
      <name val="Calibri"/>
      <family val="2"/>
    </font>
    <font>
      <b/>
      <sz val="10"/>
      <name val="Helvetica"/>
      <family val="2"/>
    </font>
    <font>
      <sz val="8"/>
      <name val="Helvetica"/>
      <family val="2"/>
    </font>
    <font>
      <sz val="12"/>
      <color indexed="8"/>
      <name val="Tms Rmn"/>
    </font>
    <font>
      <sz val="12"/>
      <color indexed="48"/>
      <name val="Times New Roman"/>
      <family val="1"/>
    </font>
    <font>
      <sz val="6"/>
      <name val="Courier New"/>
      <family val="3"/>
    </font>
    <font>
      <sz val="10"/>
      <name val="Garamond"/>
      <family val="1"/>
    </font>
    <font>
      <sz val="8"/>
      <name val="Book Antiqua"/>
      <family val="1"/>
    </font>
    <font>
      <sz val="11"/>
      <name val="‚l‚r –¾’©"/>
      <charset val="128"/>
    </font>
    <font>
      <b/>
      <sz val="13.5"/>
      <name val="MS Sans Serif"/>
      <family val="2"/>
    </font>
    <font>
      <b/>
      <i/>
      <sz val="10"/>
      <color indexed="8"/>
      <name val="Arial"/>
      <family val="2"/>
    </font>
    <font>
      <b/>
      <sz val="10"/>
      <color indexed="9"/>
      <name val="Arial"/>
      <family val="2"/>
    </font>
    <font>
      <sz val="10"/>
      <color indexed="14"/>
      <name val="Geneva"/>
      <family val="2"/>
    </font>
    <font>
      <i/>
      <sz val="8"/>
      <color indexed="8"/>
      <name val="Helv"/>
      <family val="2"/>
    </font>
    <font>
      <b/>
      <sz val="10"/>
      <color indexed="17"/>
      <name val="Arial"/>
      <family val="2"/>
    </font>
    <font>
      <b/>
      <sz val="10"/>
      <color indexed="13"/>
      <name val="Arial"/>
      <family val="2"/>
    </font>
    <font>
      <b/>
      <sz val="26"/>
      <name val="Times New Roman"/>
      <family val="1"/>
    </font>
    <font>
      <b/>
      <sz val="18"/>
      <name val="Times New Roman"/>
      <family val="1"/>
    </font>
    <font>
      <b/>
      <sz val="14"/>
      <name val="Geneva"/>
      <family val="2"/>
    </font>
    <font>
      <sz val="12"/>
      <color indexed="8"/>
      <name val="Arial"/>
      <family val="2"/>
    </font>
    <font>
      <b/>
      <sz val="10"/>
      <name val="Times New Roman"/>
      <family val="1"/>
    </font>
    <font>
      <b/>
      <sz val="8"/>
      <color indexed="10"/>
      <name val="Arial"/>
      <family val="2"/>
    </font>
    <font>
      <sz val="8"/>
      <name val="Wingdings"/>
      <charset val="2"/>
    </font>
    <font>
      <sz val="8"/>
      <name val="MS Sans Serif"/>
      <family val="2"/>
    </font>
    <font>
      <b/>
      <i/>
      <u/>
      <sz val="12"/>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9"/>
      <name val="Arial"/>
      <family val="2"/>
    </font>
    <font>
      <sz val="7"/>
      <name val="Times New Roman"/>
      <family val="1"/>
    </font>
    <font>
      <b/>
      <sz val="8"/>
      <name val="CG Times (E1)"/>
    </font>
    <font>
      <b/>
      <u/>
      <sz val="9"/>
      <name val="Arial"/>
      <family val="2"/>
    </font>
    <font>
      <b/>
      <sz val="10"/>
      <name val="CG Times (WN)"/>
    </font>
    <font>
      <b/>
      <sz val="7"/>
      <name val="Arial"/>
      <family val="2"/>
    </font>
    <font>
      <b/>
      <sz val="8"/>
      <name val="CG Times (WN)"/>
    </font>
    <font>
      <sz val="10"/>
      <color indexed="8"/>
      <name val="Geneva"/>
      <family val="2"/>
    </font>
    <font>
      <sz val="11"/>
      <color rgb="FF0000FF"/>
      <name val="Calibri"/>
      <family val="2"/>
      <scheme val="minor"/>
    </font>
    <font>
      <i/>
      <sz val="11"/>
      <name val="Calibri"/>
      <family val="2"/>
    </font>
    <font>
      <strike/>
      <sz val="11"/>
      <name val="Calibri"/>
      <family val="2"/>
      <scheme val="minor"/>
    </font>
    <font>
      <b/>
      <sz val="14"/>
      <color theme="0"/>
      <name val="Calibri"/>
      <family val="2"/>
      <scheme val="minor"/>
    </font>
    <font>
      <sz val="11"/>
      <color rgb="FF0070C0"/>
      <name val="Calibri"/>
      <family val="2"/>
      <scheme val="minor"/>
    </font>
    <font>
      <b/>
      <i/>
      <strike/>
      <sz val="11"/>
      <color rgb="FF0070C0"/>
      <name val="Calibri"/>
      <family val="2"/>
      <scheme val="minor"/>
    </font>
    <font>
      <sz val="9"/>
      <color theme="1"/>
      <name val="Calibri"/>
      <family val="2"/>
    </font>
    <font>
      <sz val="11"/>
      <color indexed="9"/>
      <name val="Calibri"/>
      <family val="2"/>
    </font>
    <font>
      <sz val="9"/>
      <color theme="0"/>
      <name val="Calibri"/>
      <family val="2"/>
    </font>
    <font>
      <sz val="11"/>
      <color indexed="20"/>
      <name val="Calibri"/>
      <family val="2"/>
    </font>
    <font>
      <sz val="9"/>
      <color rgb="FF9C0006"/>
      <name val="Calibri"/>
      <family val="2"/>
    </font>
    <font>
      <b/>
      <sz val="11"/>
      <name val="Arial"/>
      <family val="2"/>
    </font>
    <font>
      <b/>
      <sz val="11"/>
      <color indexed="52"/>
      <name val="Calibri"/>
      <family val="2"/>
    </font>
    <font>
      <b/>
      <sz val="9"/>
      <color rgb="FFFA7D00"/>
      <name val="Calibri"/>
      <family val="2"/>
    </font>
    <font>
      <b/>
      <sz val="11"/>
      <color indexed="9"/>
      <name val="Calibri"/>
      <family val="2"/>
    </font>
    <font>
      <b/>
      <sz val="9"/>
      <color theme="0"/>
      <name val="Calibri"/>
      <family val="2"/>
    </font>
    <font>
      <sz val="10"/>
      <color indexed="18"/>
      <name val="Palatino"/>
      <family val="1"/>
    </font>
    <font>
      <b/>
      <sz val="8"/>
      <color indexed="9"/>
      <name val="Arial"/>
      <family val="2"/>
    </font>
    <font>
      <b/>
      <sz val="8"/>
      <color indexed="8"/>
      <name val="Courier New"/>
      <family val="3"/>
    </font>
    <font>
      <sz val="8"/>
      <color theme="1"/>
      <name val="Arial"/>
      <family val="2"/>
    </font>
    <font>
      <b/>
      <i/>
      <sz val="10"/>
      <name val="MS Sans Serif"/>
      <family val="2"/>
    </font>
    <font>
      <b/>
      <sz val="11"/>
      <color indexed="12"/>
      <name val="Arial"/>
      <family val="2"/>
    </font>
    <font>
      <b/>
      <sz val="9.5"/>
      <color indexed="10"/>
      <name val="MS Sans Serif"/>
      <family val="2"/>
    </font>
    <font>
      <sz val="12"/>
      <name val="Century Schoolbook"/>
      <family val="1"/>
    </font>
    <font>
      <i/>
      <sz val="11"/>
      <color indexed="23"/>
      <name val="Calibri"/>
      <family val="2"/>
    </font>
    <font>
      <i/>
      <sz val="9"/>
      <color rgb="FF7F7F7F"/>
      <name val="Calibri"/>
      <family val="2"/>
    </font>
    <font>
      <u/>
      <sz val="9"/>
      <color rgb="FF000000"/>
      <name val="Verdana"/>
      <family val="2"/>
    </font>
    <font>
      <sz val="11"/>
      <color indexed="17"/>
      <name val="Calibri"/>
      <family val="2"/>
    </font>
    <font>
      <sz val="9"/>
      <color rgb="FF006100"/>
      <name val="Calibri"/>
      <family val="2"/>
    </font>
    <font>
      <b/>
      <sz val="15"/>
      <color indexed="56"/>
      <name val="Calibri"/>
      <family val="2"/>
    </font>
    <font>
      <b/>
      <sz val="15"/>
      <color theme="3"/>
      <name val="Calibri"/>
      <family val="2"/>
    </font>
    <font>
      <b/>
      <sz val="15"/>
      <color indexed="56"/>
      <name val="Arial"/>
      <family val="2"/>
    </font>
    <font>
      <b/>
      <sz val="13"/>
      <color indexed="56"/>
      <name val="Calibri"/>
      <family val="2"/>
    </font>
    <font>
      <b/>
      <sz val="13"/>
      <color theme="3"/>
      <name val="Calibri"/>
      <family val="2"/>
    </font>
    <font>
      <b/>
      <sz val="13"/>
      <color indexed="56"/>
      <name val="Arial"/>
      <family val="2"/>
    </font>
    <font>
      <b/>
      <sz val="11"/>
      <color indexed="56"/>
      <name val="Calibri"/>
      <family val="2"/>
    </font>
    <font>
      <b/>
      <sz val="11"/>
      <color theme="3"/>
      <name val="Calibri"/>
      <family val="2"/>
    </font>
    <font>
      <sz val="10"/>
      <color indexed="10"/>
      <name val="Palatino"/>
      <family val="1"/>
    </font>
    <font>
      <sz val="11"/>
      <color indexed="8"/>
      <name val="Times New Roman"/>
      <family val="1"/>
    </font>
    <font>
      <sz val="11"/>
      <color indexed="62"/>
      <name val="Calibri"/>
      <family val="2"/>
    </font>
    <font>
      <sz val="9"/>
      <color rgb="FF3F3F76"/>
      <name val="Calibri"/>
      <family val="2"/>
    </font>
    <font>
      <b/>
      <sz val="10"/>
      <color indexed="8"/>
      <name val="Arial"/>
      <family val="2"/>
    </font>
    <font>
      <sz val="11"/>
      <color indexed="52"/>
      <name val="Calibri"/>
      <family val="2"/>
    </font>
    <font>
      <sz val="9"/>
      <color rgb="FFFA7D00"/>
      <name val="Calibri"/>
      <family val="2"/>
    </font>
    <font>
      <sz val="11"/>
      <color indexed="60"/>
      <name val="Calibri"/>
      <family val="2"/>
    </font>
    <font>
      <sz val="9"/>
      <color rgb="FF9C6500"/>
      <name val="Calibri"/>
      <family val="2"/>
    </font>
    <font>
      <sz val="11"/>
      <name val="Arial"/>
      <family val="2"/>
    </font>
    <font>
      <sz val="8"/>
      <color indexed="8"/>
      <name val="times new roman"/>
      <family val="2"/>
    </font>
    <font>
      <b/>
      <sz val="11"/>
      <color indexed="63"/>
      <name val="Calibri"/>
      <family val="2"/>
    </font>
    <font>
      <b/>
      <sz val="9"/>
      <color rgb="FF3F3F3F"/>
      <name val="Calibri"/>
      <family val="2"/>
    </font>
    <font>
      <sz val="11"/>
      <name val="Century Schoolbook"/>
      <family val="1"/>
    </font>
    <font>
      <sz val="9"/>
      <name val="Lucida Sans"/>
      <family val="2"/>
    </font>
    <font>
      <sz val="10"/>
      <name val="Tms Rmn"/>
    </font>
    <font>
      <b/>
      <sz val="10"/>
      <color indexed="8"/>
      <name val="Arial Narrow"/>
      <family val="2"/>
    </font>
    <font>
      <b/>
      <sz val="10"/>
      <color indexed="12"/>
      <name val="Arial"/>
      <family val="2"/>
    </font>
    <font>
      <sz val="10"/>
      <color indexed="60"/>
      <name val="Arial"/>
      <family val="2"/>
    </font>
    <font>
      <i/>
      <sz val="11"/>
      <name val="Arial"/>
      <family val="2"/>
    </font>
    <font>
      <sz val="10"/>
      <color indexed="52"/>
      <name val="Arial"/>
      <family val="2"/>
    </font>
    <font>
      <sz val="9"/>
      <color indexed="14"/>
      <name val="Arial"/>
      <family val="2"/>
    </font>
    <font>
      <b/>
      <sz val="12"/>
      <color indexed="8"/>
      <name val="Arial"/>
      <family val="2"/>
    </font>
    <font>
      <b/>
      <sz val="18"/>
      <color indexed="62"/>
      <name val="Cambria"/>
      <family val="2"/>
    </font>
    <font>
      <sz val="11"/>
      <name val="Helv"/>
    </font>
    <font>
      <b/>
      <sz val="18"/>
      <color indexed="56"/>
      <name val="Cambria"/>
      <family val="2"/>
    </font>
    <font>
      <b/>
      <sz val="9"/>
      <color theme="1"/>
      <name val="Calibri"/>
      <family val="2"/>
    </font>
    <font>
      <sz val="12"/>
      <color indexed="8"/>
      <name val="Book Antiqua"/>
      <family val="1"/>
    </font>
    <font>
      <sz val="8"/>
      <color indexed="8"/>
      <name val="Wingdings"/>
      <charset val="2"/>
    </font>
    <font>
      <sz val="11"/>
      <color indexed="10"/>
      <name val="Calibri"/>
      <family val="2"/>
    </font>
    <font>
      <sz val="9"/>
      <color rgb="FFFF0000"/>
      <name val="Calibri"/>
      <family val="2"/>
    </font>
    <font>
      <sz val="9"/>
      <name val="Calibri"/>
      <family val="2"/>
      <scheme val="minor"/>
    </font>
    <font>
      <b/>
      <u/>
      <sz val="12"/>
      <color theme="1"/>
      <name val="Calibri"/>
      <family val="2"/>
      <scheme val="minor"/>
    </font>
    <font>
      <strike/>
      <sz val="11"/>
      <color theme="1"/>
      <name val="Calibri"/>
      <family val="2"/>
      <scheme val="minor"/>
    </font>
    <font>
      <u/>
      <sz val="11"/>
      <color theme="1"/>
      <name val="Calibri"/>
      <family val="2"/>
      <scheme val="minor"/>
    </font>
    <font>
      <sz val="12"/>
      <name val="Calibri"/>
      <family val="2"/>
    </font>
    <font>
      <sz val="14"/>
      <name val="Calibri"/>
      <family val="2"/>
    </font>
    <font>
      <b/>
      <i/>
      <sz val="12"/>
      <color theme="1"/>
      <name val="Calibri"/>
      <family val="2"/>
      <scheme val="minor"/>
    </font>
    <font>
      <b/>
      <strike/>
      <sz val="11"/>
      <name val="Calibri"/>
      <family val="2"/>
      <scheme val="minor"/>
    </font>
    <font>
      <b/>
      <sz val="11"/>
      <color rgb="FFFF0000"/>
      <name val="Calibri"/>
      <family val="2"/>
      <scheme val="minor"/>
    </font>
    <font>
      <i/>
      <sz val="11"/>
      <color theme="0" tint="-0.249977111117893"/>
      <name val="Calibri"/>
      <family val="2"/>
      <scheme val="minor"/>
    </font>
    <font>
      <sz val="11"/>
      <color theme="0" tint="-0.249977111117893"/>
      <name val="Calibri"/>
      <family val="2"/>
      <scheme val="minor"/>
    </font>
    <font>
      <b/>
      <sz val="11"/>
      <color theme="0" tint="-0.249977111117893"/>
      <name val="Calibri"/>
      <family val="2"/>
      <scheme val="minor"/>
    </font>
    <font>
      <b/>
      <u/>
      <sz val="11"/>
      <color theme="0" tint="-0.249977111117893"/>
      <name val="Calibri"/>
      <family val="2"/>
      <scheme val="minor"/>
    </font>
    <font>
      <sz val="11"/>
      <color theme="0" tint="-0.34998626667073579"/>
      <name val="Calibri"/>
      <family val="2"/>
      <scheme val="minor"/>
    </font>
    <font>
      <i/>
      <sz val="11"/>
      <color theme="0" tint="-0.34998626667073579"/>
      <name val="Calibri"/>
      <family val="2"/>
      <scheme val="minor"/>
    </font>
    <font>
      <b/>
      <sz val="11"/>
      <color theme="0" tint="-0.34998626667073579"/>
      <name val="Calibri"/>
      <family val="2"/>
      <scheme val="minor"/>
    </font>
    <font>
      <b/>
      <u/>
      <sz val="11"/>
      <color rgb="FFFF0000"/>
      <name val="Calibri"/>
      <family val="2"/>
      <scheme val="minor"/>
    </font>
    <font>
      <b/>
      <i/>
      <sz val="11"/>
      <color rgb="FFFF0000"/>
      <name val="Calibri"/>
      <family val="2"/>
      <scheme val="minor"/>
    </font>
  </fonts>
  <fills count="12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indexed="26"/>
        <bgColor indexed="64"/>
      </patternFill>
    </fill>
    <fill>
      <patternFill patternType="solid">
        <fgColor indexed="43"/>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mediumGray">
        <fgColor indexed="17"/>
      </patternFill>
    </fill>
    <fill>
      <patternFill patternType="solid">
        <fgColor indexed="43"/>
        <bgColor indexed="64"/>
      </patternFill>
    </fill>
    <fill>
      <patternFill patternType="solid">
        <fgColor indexed="12"/>
      </patternFill>
    </fill>
    <fill>
      <patternFill patternType="solid">
        <fgColor indexed="13"/>
      </patternFill>
    </fill>
    <fill>
      <patternFill patternType="solid">
        <fgColor indexed="10"/>
      </patternFill>
    </fill>
    <fill>
      <patternFill patternType="solid">
        <fgColor indexed="23"/>
        <bgColor indexed="64"/>
      </patternFill>
    </fill>
    <fill>
      <patternFill patternType="solid">
        <fgColor indexed="40"/>
        <bgColor indexed="64"/>
      </patternFill>
    </fill>
    <fill>
      <patternFill patternType="solid">
        <fgColor indexed="49"/>
        <bgColor indexed="64"/>
      </patternFill>
    </fill>
    <fill>
      <patternFill patternType="mediumGray">
        <fgColor indexed="22"/>
      </patternFill>
    </fill>
    <fill>
      <patternFill patternType="solid">
        <fgColor indexed="15"/>
        <bgColor indexed="64"/>
      </patternFill>
    </fill>
    <fill>
      <patternFill patternType="lightGray">
        <fgColor indexed="12"/>
      </patternFill>
    </fill>
    <fill>
      <patternFill patternType="solid">
        <fgColor indexed="29"/>
        <bgColor indexed="64"/>
      </patternFill>
    </fill>
    <fill>
      <patternFill patternType="solid">
        <fgColor indexed="43"/>
        <bgColor indexed="9"/>
      </patternFill>
    </fill>
    <fill>
      <patternFill patternType="solid">
        <fgColor indexed="42"/>
        <bgColor indexed="64"/>
      </patternFill>
    </fill>
    <fill>
      <patternFill patternType="solid">
        <fgColor indexed="8"/>
      </patternFill>
    </fill>
    <fill>
      <patternFill patternType="solid">
        <fgColor indexed="22"/>
      </patternFill>
    </fill>
    <fill>
      <patternFill patternType="solid">
        <fgColor indexed="9"/>
      </patternFill>
    </fill>
    <fill>
      <patternFill patternType="solid">
        <fgColor indexed="10"/>
        <bgColor indexed="64"/>
      </patternFill>
    </fill>
    <fill>
      <patternFill patternType="gray0625"/>
    </fill>
    <fill>
      <patternFill patternType="solid">
        <fgColor indexed="9"/>
        <bgColor indexed="9"/>
      </patternFill>
    </fill>
    <fill>
      <patternFill patternType="lightGray">
        <fgColor indexed="8"/>
      </patternFill>
    </fill>
    <fill>
      <patternFill patternType="solid">
        <fgColor indexed="15"/>
      </patternFill>
    </fill>
    <fill>
      <patternFill patternType="solid">
        <fgColor indexed="60"/>
        <bgColor indexed="64"/>
      </patternFill>
    </fill>
    <fill>
      <patternFill patternType="darkGray">
        <fgColor indexed="9"/>
        <bgColor indexed="15"/>
      </patternFill>
    </fill>
    <fill>
      <patternFill patternType="solid">
        <fgColor indexed="31"/>
        <bgColor indexed="64"/>
      </patternFill>
    </fill>
    <fill>
      <patternFill patternType="solid">
        <fgColor indexed="22"/>
        <bgColor indexed="9"/>
      </patternFill>
    </fill>
    <fill>
      <patternFill patternType="solid">
        <fgColor indexed="33"/>
        <bgColor indexed="64"/>
      </patternFill>
    </fill>
    <fill>
      <patternFill patternType="solid">
        <fgColor indexed="26"/>
      </patternFill>
    </fill>
    <fill>
      <patternFill patternType="solid">
        <fgColor indexed="17"/>
      </patternFill>
    </fill>
    <fill>
      <patternFill patternType="mediumGray">
        <fgColor indexed="9"/>
        <bgColor indexed="17"/>
      </patternFill>
    </fill>
    <fill>
      <patternFill patternType="mediumGray">
        <fgColor indexed="9"/>
        <bgColor indexed="18"/>
      </patternFill>
    </fill>
    <fill>
      <patternFill patternType="mediumGray">
        <fgColor indexed="20"/>
        <bgColor indexed="9"/>
      </patternFill>
    </fill>
    <fill>
      <patternFill patternType="mediumGray">
        <fgColor indexed="16"/>
        <bgColor indexed="9"/>
      </patternFill>
    </fill>
    <fill>
      <patternFill patternType="mediumGray">
        <fgColor indexed="9"/>
        <bgColor indexed="23"/>
      </patternFill>
    </fill>
    <fill>
      <patternFill patternType="darkGray">
        <fgColor indexed="9"/>
        <bgColor indexed="13"/>
      </patternFill>
    </fill>
    <fill>
      <patternFill patternType="solid">
        <fgColor indexed="23"/>
        <bgColor indexed="16"/>
      </patternFill>
    </fill>
    <fill>
      <patternFill patternType="mediumGray">
        <fgColor indexed="18"/>
      </patternFill>
    </fill>
    <fill>
      <patternFill patternType="mediumGray">
        <fgColor indexed="16"/>
      </patternFill>
    </fill>
    <fill>
      <patternFill patternType="mediumGray">
        <fgColor indexed="21"/>
      </patternFill>
    </fill>
    <fill>
      <patternFill patternType="mediumGray">
        <fgColor indexed="20"/>
      </patternFill>
    </fill>
    <fill>
      <patternFill patternType="mediumGray">
        <fgColor indexed="9"/>
        <bgColor indexed="19"/>
      </patternFill>
    </fill>
    <fill>
      <patternFill patternType="darkVertical"/>
    </fill>
    <fill>
      <patternFill patternType="solid">
        <fgColor indexed="63"/>
        <bgColor indexed="64"/>
      </patternFill>
    </fill>
    <fill>
      <patternFill patternType="solid">
        <fgColor indexed="13"/>
        <bgColor indexed="64"/>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55"/>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7"/>
        <bgColor indexed="64"/>
      </patternFill>
    </fill>
    <fill>
      <patternFill patternType="solid">
        <fgColor indexed="43"/>
        <bgColor indexed="41"/>
      </patternFill>
    </fill>
    <fill>
      <patternFill patternType="solid">
        <fgColor indexed="65"/>
        <bgColor indexed="64"/>
      </patternFill>
    </fill>
    <fill>
      <patternFill patternType="solid">
        <fgColor theme="0" tint="-0.249977111117893"/>
        <bgColor indexed="64"/>
      </patternFill>
    </fill>
    <fill>
      <patternFill patternType="solid">
        <fgColor rgb="FFFFC000"/>
        <bgColor theme="4" tint="0.79998168889431442"/>
      </patternFill>
    </fill>
    <fill>
      <patternFill patternType="solid">
        <fgColor rgb="FFFFC000"/>
        <bgColor theme="4" tint="0.59999389629810485"/>
      </patternFill>
    </fill>
    <fill>
      <patternFill patternType="solid">
        <fgColor theme="4" tint="0.59999389629810485"/>
        <bgColor theme="4" tint="0.59999389629810485"/>
      </patternFill>
    </fill>
    <fill>
      <patternFill patternType="solid">
        <fgColor theme="0" tint="-0.34998626667073579"/>
        <bgColor indexed="64"/>
      </patternFill>
    </fill>
  </fills>
  <borders count="164">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indexed="64"/>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64"/>
      </left>
      <right style="thin">
        <color theme="0" tint="-0.34998626667073579"/>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right style="thin">
        <color theme="0" tint="-0.34998626667073579"/>
      </right>
      <top style="thin">
        <color indexed="64"/>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style="thin">
        <color theme="0" tint="-0.24994659260841701"/>
      </left>
      <right style="thin">
        <color theme="0" tint="-0.24994659260841701"/>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24994659260841701"/>
      </left>
      <right style="thin">
        <color theme="0" tint="-0.24994659260841701"/>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style="thin">
        <color theme="0" tint="-0.499984740745262"/>
      </left>
      <right/>
      <top/>
      <bottom style="thin">
        <color theme="0" tint="-0.499984740745262"/>
      </bottom>
      <diagonal/>
    </border>
    <border>
      <left/>
      <right/>
      <top style="hair">
        <color indexed="8"/>
      </top>
      <bottom style="hair">
        <color indexed="8"/>
      </bottom>
      <diagonal/>
    </border>
    <border>
      <left/>
      <right/>
      <top/>
      <bottom style="medium">
        <color indexed="18"/>
      </bottom>
      <diagonal/>
    </border>
    <border>
      <left/>
      <right/>
      <top/>
      <bottom style="thin">
        <color indexed="63"/>
      </bottom>
      <diagonal/>
    </border>
    <border>
      <left style="thin">
        <color indexed="64"/>
      </left>
      <right/>
      <top style="thin">
        <color indexed="65"/>
      </top>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8"/>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right/>
      <top/>
      <bottom style="thin">
        <color indexed="44"/>
      </bottom>
      <diagonal/>
    </border>
    <border>
      <left/>
      <right/>
      <top style="thin">
        <color indexed="59"/>
      </top>
      <bottom style="thin">
        <color indexed="59"/>
      </bottom>
      <diagonal/>
    </border>
    <border>
      <left/>
      <right/>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top/>
      <bottom style="thin">
        <color indexed="8"/>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8"/>
      </right>
      <top/>
      <bottom style="thin">
        <color indexed="8"/>
      </bottom>
      <diagonal/>
    </border>
    <border>
      <left style="double">
        <color indexed="64"/>
      </left>
      <right style="thin">
        <color indexed="64"/>
      </right>
      <top style="thick">
        <color indexed="64"/>
      </top>
      <bottom/>
      <diagonal/>
    </border>
    <border>
      <left style="thin">
        <color indexed="23"/>
      </left>
      <right style="thin">
        <color indexed="23"/>
      </right>
      <top/>
      <bottom/>
      <diagonal/>
    </border>
    <border>
      <left/>
      <right style="thin">
        <color indexed="8"/>
      </right>
      <top style="thin">
        <color indexed="8"/>
      </top>
      <bottom/>
      <diagonal/>
    </border>
    <border>
      <left/>
      <right/>
      <top/>
      <bottom style="double">
        <color indexed="8"/>
      </bottom>
      <diagonal/>
    </border>
    <border>
      <left/>
      <right/>
      <top style="double">
        <color indexed="64"/>
      </top>
      <bottom style="double">
        <color indexed="64"/>
      </bottom>
      <diagonal/>
    </border>
    <border>
      <left/>
      <right style="medium">
        <color indexed="64"/>
      </right>
      <top/>
      <bottom/>
      <diagonal/>
    </border>
    <border>
      <left/>
      <right/>
      <top/>
      <bottom style="dotted">
        <color indexed="64"/>
      </bottom>
      <diagonal/>
    </border>
    <border>
      <left style="hair">
        <color indexed="12"/>
      </left>
      <right style="hair">
        <color indexed="12"/>
      </right>
      <top style="hair">
        <color indexed="12"/>
      </top>
      <bottom style="hair">
        <color indexed="12"/>
      </bottom>
      <diagonal/>
    </border>
    <border>
      <left style="medium">
        <color indexed="10"/>
      </left>
      <right style="medium">
        <color indexed="10"/>
      </right>
      <top style="hair">
        <color indexed="10"/>
      </top>
      <bottom style="hair">
        <color indexed="10"/>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right/>
      <top style="hair">
        <color indexed="64"/>
      </top>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top/>
      <bottom/>
      <diagonal/>
    </border>
    <border>
      <left style="thin">
        <color indexed="22"/>
      </left>
      <right style="thin">
        <color indexed="61"/>
      </right>
      <top style="thin">
        <color indexed="22"/>
      </top>
      <bottom style="thin">
        <color indexed="61"/>
      </bottom>
      <diagonal/>
    </border>
    <border>
      <left/>
      <right/>
      <top/>
      <bottom style="hair">
        <color indexed="64"/>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right/>
      <top style="thin">
        <color indexed="64"/>
      </top>
      <bottom/>
      <diagonal/>
    </border>
    <border>
      <left/>
      <right style="thin">
        <color indexed="64"/>
      </right>
      <top/>
      <bottom style="thin">
        <color theme="0" tint="-0.34998626667073579"/>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indexed="64"/>
      </top>
      <bottom/>
      <diagonal/>
    </border>
    <border>
      <left style="thin">
        <color indexed="64"/>
      </left>
      <right style="thin">
        <color theme="0" tint="-0.34998626667073579"/>
      </right>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indexed="64"/>
      </left>
      <right/>
      <top style="thin">
        <color theme="0" tint="-0.34998626667073579"/>
      </top>
      <bottom/>
      <diagonal/>
    </border>
    <border>
      <left/>
      <right/>
      <top style="thin">
        <color indexed="64"/>
      </top>
      <bottom/>
      <diagonal/>
    </border>
    <border>
      <left style="thin">
        <color theme="0" tint="-0.499984740745262"/>
      </left>
      <right/>
      <top/>
      <bottom/>
      <diagonal/>
    </border>
    <border>
      <left style="thin">
        <color theme="0"/>
      </left>
      <right style="thin">
        <color theme="0"/>
      </right>
      <top style="thin">
        <color theme="0"/>
      </top>
      <bottom style="thin">
        <color theme="0"/>
      </bottom>
      <diagonal/>
    </border>
    <border>
      <left/>
      <right style="thin">
        <color theme="0" tint="-0.34998626667073579"/>
      </right>
      <top style="thin">
        <color auto="1"/>
      </top>
      <bottom/>
      <diagonal/>
    </border>
  </borders>
  <cellStyleXfs count="5657">
    <xf numFmtId="0" fontId="0"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168" fontId="12" fillId="0" borderId="2">
      <alignment horizontal="centerContinuous"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6" fillId="27" borderId="0" applyNumberFormat="0" applyBorder="0" applyAlignment="0" applyProtection="0"/>
    <xf numFmtId="0" fontId="13" fillId="0" borderId="0"/>
    <xf numFmtId="0" fontId="17" fillId="28" borderId="20" applyNumberFormat="0" applyAlignment="0" applyProtection="0"/>
    <xf numFmtId="0" fontId="18" fillId="29" borderId="21" applyNumberFormat="0" applyAlignment="0" applyProtection="0"/>
    <xf numFmtId="43" fontId="14" fillId="0" borderId="0" applyFont="0" applyFill="0" applyBorder="0" applyAlignment="0" applyProtection="0"/>
    <xf numFmtId="44" fontId="14" fillId="0" borderId="0" applyFont="0" applyFill="0" applyBorder="0" applyAlignment="0" applyProtection="0"/>
    <xf numFmtId="0" fontId="19" fillId="0" borderId="0" applyNumberFormat="0" applyFill="0" applyBorder="0" applyAlignment="0" applyProtection="0"/>
    <xf numFmtId="0" fontId="20" fillId="30" borderId="0" applyNumberFormat="0" applyBorder="0" applyAlignment="0" applyProtection="0"/>
    <xf numFmtId="0" fontId="21" fillId="0" borderId="22" applyNumberFormat="0" applyFill="0" applyAlignment="0" applyProtection="0"/>
    <xf numFmtId="0" fontId="22" fillId="0" borderId="23" applyNumberFormat="0" applyFill="0" applyAlignment="0" applyProtection="0"/>
    <xf numFmtId="0" fontId="23" fillId="0" borderId="24" applyNumberFormat="0" applyFill="0" applyAlignment="0" applyProtection="0"/>
    <xf numFmtId="0" fontId="23" fillId="0" borderId="0" applyNumberFormat="0" applyFill="0" applyBorder="0" applyAlignment="0" applyProtection="0"/>
    <xf numFmtId="0" fontId="24" fillId="31" borderId="20" applyNumberFormat="0" applyAlignment="0" applyProtection="0"/>
    <xf numFmtId="0" fontId="1" fillId="0" borderId="0" applyNumberFormat="0" applyFill="0" applyBorder="0" applyAlignment="0">
      <protection locked="0"/>
    </xf>
    <xf numFmtId="0" fontId="25" fillId="0" borderId="25" applyNumberFormat="0" applyFill="0" applyAlignment="0" applyProtection="0"/>
    <xf numFmtId="0" fontId="26" fillId="32" borderId="0" applyNumberFormat="0" applyBorder="0" applyAlignment="0" applyProtection="0"/>
    <xf numFmtId="0" fontId="14" fillId="33" borderId="26" applyNumberFormat="0" applyFont="0" applyAlignment="0" applyProtection="0"/>
    <xf numFmtId="0" fontId="27" fillId="28" borderId="27" applyNumberFormat="0" applyAlignment="0" applyProtection="0"/>
    <xf numFmtId="9" fontId="14" fillId="0" borderId="0" applyFont="0" applyFill="0" applyBorder="0" applyAlignment="0" applyProtection="0"/>
    <xf numFmtId="0" fontId="28" fillId="0" borderId="0" applyNumberFormat="0" applyFill="0" applyBorder="0" applyAlignment="0" applyProtection="0"/>
    <xf numFmtId="0" fontId="29" fillId="0" borderId="28" applyNumberFormat="0" applyFill="0" applyAlignment="0" applyProtection="0"/>
    <xf numFmtId="0" fontId="30" fillId="0" borderId="0" applyNumberFormat="0" applyFill="0" applyBorder="0" applyAlignment="0" applyProtection="0"/>
    <xf numFmtId="0" fontId="53" fillId="0" borderId="0"/>
    <xf numFmtId="0" fontId="1" fillId="0" borderId="0"/>
    <xf numFmtId="168" fontId="1" fillId="0" borderId="0"/>
    <xf numFmtId="0" fontId="54" fillId="0" borderId="0">
      <alignment horizontal="center"/>
    </xf>
    <xf numFmtId="0" fontId="55" fillId="0" borderId="0"/>
    <xf numFmtId="0" fontId="56" fillId="0" borderId="0" applyNumberFormat="0" applyFill="0" applyBorder="0" applyAlignment="0" applyProtection="0"/>
    <xf numFmtId="0" fontId="55" fillId="0" borderId="0"/>
    <xf numFmtId="170" fontId="1" fillId="0" borderId="1"/>
    <xf numFmtId="168" fontId="57" fillId="0" borderId="0"/>
    <xf numFmtId="168" fontId="57" fillId="0" borderId="0"/>
    <xf numFmtId="171" fontId="54" fillId="0" borderId="0" applyFont="0" applyFill="0" applyBorder="0" applyAlignment="0" applyProtection="0">
      <protection locked="0"/>
    </xf>
    <xf numFmtId="168" fontId="57" fillId="0" borderId="0">
      <alignment horizontal="right"/>
    </xf>
    <xf numFmtId="172" fontId="1" fillId="0" borderId="0"/>
    <xf numFmtId="172" fontId="1" fillId="0" borderId="0"/>
    <xf numFmtId="172" fontId="1" fillId="0" borderId="0"/>
    <xf numFmtId="173" fontId="1" fillId="0" borderId="0"/>
    <xf numFmtId="173" fontId="1" fillId="0" borderId="0"/>
    <xf numFmtId="173" fontId="1" fillId="0" borderId="0"/>
    <xf numFmtId="168" fontId="57" fillId="0" borderId="0">
      <alignment horizontal="right"/>
    </xf>
    <xf numFmtId="174" fontId="1" fillId="0" borderId="0"/>
    <xf numFmtId="174" fontId="1" fillId="0" borderId="0"/>
    <xf numFmtId="174" fontId="1" fillId="0" borderId="0"/>
    <xf numFmtId="175" fontId="1" fillId="0" borderId="0"/>
    <xf numFmtId="175" fontId="1" fillId="0" borderId="0"/>
    <xf numFmtId="175" fontId="1" fillId="0" borderId="0"/>
    <xf numFmtId="176" fontId="1" fillId="0" borderId="0"/>
    <xf numFmtId="176" fontId="1" fillId="0" borderId="0"/>
    <xf numFmtId="176" fontId="1" fillId="0" borderId="0"/>
    <xf numFmtId="167" fontId="1" fillId="0" borderId="0"/>
    <xf numFmtId="167" fontId="1" fillId="0" borderId="0"/>
    <xf numFmtId="167" fontId="1" fillId="0" borderId="0"/>
    <xf numFmtId="0" fontId="1" fillId="0" borderId="0"/>
    <xf numFmtId="0" fontId="1" fillId="0" borderId="0"/>
    <xf numFmtId="0" fontId="1" fillId="0" borderId="0"/>
    <xf numFmtId="177" fontId="58" fillId="0" borderId="0" applyFont="0" applyFill="0" applyBorder="0" applyAlignment="0" applyProtection="0"/>
    <xf numFmtId="0" fontId="1" fillId="0" borderId="0"/>
    <xf numFmtId="37" fontId="59" fillId="0" borderId="0" applyAlignment="0" applyProtection="0"/>
    <xf numFmtId="0" fontId="54" fillId="0" borderId="0" applyFont="0" applyFill="0" applyBorder="0" applyAlignment="0"/>
    <xf numFmtId="0" fontId="54" fillId="0" borderId="0" applyFont="0" applyFill="0" applyBorder="0" applyAlignment="0"/>
    <xf numFmtId="0" fontId="60" fillId="0" borderId="0"/>
    <xf numFmtId="178" fontId="61" fillId="0" borderId="0" applyFont="0" applyFill="0" applyBorder="0" applyAlignment="0" applyProtection="0"/>
    <xf numFmtId="179" fontId="1" fillId="0" borderId="0" applyFont="0" applyFill="0" applyBorder="0" applyAlignment="0" applyProtection="0"/>
    <xf numFmtId="180" fontId="1" fillId="38" borderId="0"/>
    <xf numFmtId="40" fontId="61" fillId="0" borderId="0" applyFont="0" applyFill="0" applyBorder="0" applyAlignment="0" applyProtection="0"/>
    <xf numFmtId="0" fontId="62" fillId="0" borderId="0" applyNumberFormat="0" applyFill="0" applyBorder="0" applyAlignment="0" applyProtection="0">
      <alignment vertical="top"/>
      <protection locked="0"/>
    </xf>
    <xf numFmtId="38" fontId="61" fillId="0" borderId="0" applyFont="0" applyFill="0" applyBorder="0" applyAlignment="0" applyProtection="0"/>
    <xf numFmtId="0" fontId="63" fillId="0" borderId="0"/>
    <xf numFmtId="0" fontId="53" fillId="0" borderId="0"/>
    <xf numFmtId="17" fontId="64" fillId="0" borderId="0">
      <alignment horizontal="center"/>
    </xf>
    <xf numFmtId="181" fontId="1" fillId="0" borderId="0" applyFont="0" applyFill="0" applyBorder="0" applyAlignment="0" applyProtection="0"/>
    <xf numFmtId="182" fontId="1" fillId="0" borderId="0" applyFon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alignment horizontal="left" wrapText="1"/>
    </xf>
    <xf numFmtId="0" fontId="53" fillId="0" borderId="0"/>
    <xf numFmtId="0" fontId="1" fillId="0" borderId="0"/>
    <xf numFmtId="0" fontId="1" fillId="0" borderId="0"/>
    <xf numFmtId="0" fontId="1" fillId="0" borderId="0" applyNumberFormat="0" applyFill="0" applyBorder="0" applyAlignment="0" applyProtection="0"/>
    <xf numFmtId="0" fontId="1" fillId="0" borderId="0"/>
    <xf numFmtId="0" fontId="11" fillId="0" borderId="0"/>
    <xf numFmtId="0" fontId="65" fillId="0" borderId="0"/>
    <xf numFmtId="0" fontId="66" fillId="0" borderId="0"/>
    <xf numFmtId="0" fontId="11" fillId="0" borderId="0"/>
    <xf numFmtId="0" fontId="11" fillId="0" borderId="0"/>
    <xf numFmtId="0" fontId="11" fillId="0" borderId="0"/>
    <xf numFmtId="0" fontId="11" fillId="0" borderId="0"/>
    <xf numFmtId="0" fontId="66" fillId="0" borderId="0"/>
    <xf numFmtId="0" fontId="11" fillId="0" borderId="0"/>
    <xf numFmtId="0" fontId="1" fillId="0" borderId="0"/>
    <xf numFmtId="0" fontId="1" fillId="0" borderId="0"/>
    <xf numFmtId="0" fontId="55" fillId="0" borderId="0"/>
    <xf numFmtId="0" fontId="53" fillId="0" borderId="0"/>
    <xf numFmtId="0" fontId="55"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55"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66" fillId="0" borderId="0"/>
    <xf numFmtId="0" fontId="11" fillId="0" borderId="0"/>
    <xf numFmtId="0" fontId="11" fillId="0" borderId="0"/>
    <xf numFmtId="0" fontId="11" fillId="0" borderId="0"/>
    <xf numFmtId="0" fontId="1" fillId="0" borderId="0">
      <alignment horizontal="left" wrapText="1"/>
    </xf>
    <xf numFmtId="0" fontId="1" fillId="0" borderId="0" applyNumberFormat="0" applyFill="0" applyBorder="0" applyAlignment="0" applyProtection="0"/>
    <xf numFmtId="0" fontId="11" fillId="0" borderId="0"/>
    <xf numFmtId="0" fontId="1" fillId="0" borderId="0">
      <alignment horizontal="left" wrapText="1"/>
    </xf>
    <xf numFmtId="0" fontId="1" fillId="0" borderId="0"/>
    <xf numFmtId="0" fontId="1" fillId="0" borderId="0"/>
    <xf numFmtId="0" fontId="1" fillId="0" borderId="0"/>
    <xf numFmtId="0" fontId="1" fillId="0" borderId="0"/>
    <xf numFmtId="0" fontId="11" fillId="0" borderId="0"/>
    <xf numFmtId="0" fontId="66" fillId="0" borderId="0"/>
    <xf numFmtId="0" fontId="11" fillId="0" borderId="0"/>
    <xf numFmtId="0" fontId="11" fillId="0" borderId="0"/>
    <xf numFmtId="0" fontId="11" fillId="0" borderId="0"/>
    <xf numFmtId="0" fontId="11" fillId="0" borderId="0"/>
    <xf numFmtId="0" fontId="66" fillId="0" borderId="0"/>
    <xf numFmtId="0" fontId="11" fillId="0" borderId="0"/>
    <xf numFmtId="0" fontId="11" fillId="0" borderId="0"/>
    <xf numFmtId="0" fontId="1" fillId="0" borderId="0"/>
    <xf numFmtId="0" fontId="1" fillId="0" borderId="0"/>
    <xf numFmtId="0" fontId="65" fillId="0" borderId="0"/>
    <xf numFmtId="0" fontId="66" fillId="0" borderId="0"/>
    <xf numFmtId="0" fontId="65" fillId="0" borderId="0"/>
    <xf numFmtId="0" fontId="65" fillId="0" borderId="0"/>
    <xf numFmtId="0" fontId="65" fillId="0" borderId="0"/>
    <xf numFmtId="0" fontId="65" fillId="0" borderId="0"/>
    <xf numFmtId="0" fontId="66" fillId="0" borderId="0"/>
    <xf numFmtId="0" fontId="65" fillId="0" borderId="0"/>
    <xf numFmtId="0" fontId="66" fillId="0" borderId="0"/>
    <xf numFmtId="0" fontId="66" fillId="0" borderId="0"/>
    <xf numFmtId="0" fontId="1" fillId="0" borderId="0"/>
    <xf numFmtId="0" fontId="1" fillId="0" borderId="0"/>
    <xf numFmtId="0" fontId="1" fillId="0" borderId="0"/>
    <xf numFmtId="0" fontId="55" fillId="0" borderId="0"/>
    <xf numFmtId="0" fontId="55" fillId="0" borderId="0"/>
    <xf numFmtId="0" fontId="1" fillId="0" borderId="0"/>
    <xf numFmtId="0" fontId="1" fillId="0" borderId="0"/>
    <xf numFmtId="0" fontId="65" fillId="0" borderId="0"/>
    <xf numFmtId="0" fontId="66" fillId="0" borderId="0"/>
    <xf numFmtId="0" fontId="65" fillId="0" borderId="0"/>
    <xf numFmtId="0" fontId="65" fillId="0" borderId="0"/>
    <xf numFmtId="0" fontId="65" fillId="0" borderId="0"/>
    <xf numFmtId="0" fontId="65" fillId="0" borderId="0"/>
    <xf numFmtId="0" fontId="66" fillId="0" borderId="0"/>
    <xf numFmtId="0" fontId="65" fillId="0" borderId="0"/>
    <xf numFmtId="0" fontId="66" fillId="0" borderId="0"/>
    <xf numFmtId="0" fontId="66" fillId="0" borderId="0"/>
    <xf numFmtId="0" fontId="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6" fillId="0" borderId="0"/>
    <xf numFmtId="0" fontId="11" fillId="0" borderId="0"/>
    <xf numFmtId="0" fontId="11" fillId="0" borderId="0"/>
    <xf numFmtId="0" fontId="11" fillId="0" borderId="0"/>
    <xf numFmtId="0" fontId="1" fillId="0" borderId="0" applyNumberFormat="0" applyFill="0" applyBorder="0" applyAlignment="0" applyProtection="0"/>
    <xf numFmtId="0" fontId="66" fillId="0" borderId="0"/>
    <xf numFmtId="0" fontId="65" fillId="0" borderId="0"/>
    <xf numFmtId="0" fontId="65" fillId="0" borderId="0"/>
    <xf numFmtId="0" fontId="65" fillId="0" borderId="0"/>
    <xf numFmtId="0" fontId="66" fillId="0" borderId="0"/>
    <xf numFmtId="0" fontId="66" fillId="0" borderId="0"/>
    <xf numFmtId="0" fontId="11" fillId="0" borderId="0"/>
    <xf numFmtId="0" fontId="11" fillId="0" borderId="0"/>
    <xf numFmtId="0" fontId="11" fillId="0" borderId="0"/>
    <xf numFmtId="0" fontId="1" fillId="0" borderId="0">
      <alignment horizontal="left" wrapText="1"/>
    </xf>
    <xf numFmtId="0" fontId="1" fillId="0" borderId="0" applyFont="0" applyFill="0" applyBorder="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55" fillId="0" borderId="0"/>
    <xf numFmtId="0" fontId="11" fillId="0" borderId="0"/>
    <xf numFmtId="0" fontId="65" fillId="0" borderId="0"/>
    <xf numFmtId="0" fontId="66" fillId="0" borderId="0"/>
    <xf numFmtId="0" fontId="11" fillId="0" borderId="0"/>
    <xf numFmtId="0" fontId="11" fillId="0" borderId="0"/>
    <xf numFmtId="0" fontId="11" fillId="0" borderId="0"/>
    <xf numFmtId="0" fontId="11" fillId="0" borderId="0"/>
    <xf numFmtId="0" fontId="66" fillId="0" borderId="0"/>
    <xf numFmtId="0" fontId="11" fillId="0" borderId="0"/>
    <xf numFmtId="0" fontId="1" fillId="0" borderId="0">
      <alignment horizontal="left" wrapText="1"/>
    </xf>
    <xf numFmtId="38" fontId="67" fillId="0" borderId="0" applyFont="0" applyFill="0" applyBorder="0" applyAlignment="0" applyProtection="0"/>
    <xf numFmtId="0" fontId="68" fillId="0" borderId="0">
      <alignment vertical="center"/>
    </xf>
    <xf numFmtId="0" fontId="68" fillId="0" borderId="0">
      <alignment vertical="center"/>
    </xf>
    <xf numFmtId="0" fontId="68" fillId="0" borderId="0">
      <alignment vertical="center"/>
    </xf>
    <xf numFmtId="0" fontId="1" fillId="0" borderId="0">
      <alignment horizontal="left" wrapText="1"/>
    </xf>
    <xf numFmtId="37" fontId="59" fillId="0" borderId="0" applyAlignment="0" applyProtection="0"/>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65" fillId="0" borderId="0"/>
    <xf numFmtId="0" fontId="66" fillId="0" borderId="0"/>
    <xf numFmtId="0" fontId="65" fillId="0" borderId="0"/>
    <xf numFmtId="0" fontId="65" fillId="0" borderId="0"/>
    <xf numFmtId="0" fontId="65" fillId="0" borderId="0"/>
    <xf numFmtId="0" fontId="65" fillId="0" borderId="0"/>
    <xf numFmtId="0" fontId="66" fillId="0" borderId="0"/>
    <xf numFmtId="0" fontId="65" fillId="0" borderId="0"/>
    <xf numFmtId="0" fontId="66" fillId="0" borderId="0"/>
    <xf numFmtId="0" fontId="66" fillId="0" borderId="0"/>
    <xf numFmtId="38" fontId="6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pplyNumberFormat="0" applyFill="0" applyBorder="0" applyAlignment="0" applyProtection="0"/>
    <xf numFmtId="0" fontId="11" fillId="0" borderId="0"/>
    <xf numFmtId="0" fontId="53" fillId="0" borderId="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alignment horizontal="left" wrapText="1"/>
    </xf>
    <xf numFmtId="0" fontId="1" fillId="0" borderId="0" applyNumberFormat="0" applyFill="0" applyBorder="0" applyAlignment="0" applyProtection="0"/>
    <xf numFmtId="0" fontId="53" fillId="0" borderId="0"/>
    <xf numFmtId="0" fontId="1" fillId="0" borderId="0"/>
    <xf numFmtId="0" fontId="1" fillId="0" borderId="0"/>
    <xf numFmtId="0" fontId="1" fillId="0" borderId="0"/>
    <xf numFmtId="0" fontId="1" fillId="0" borderId="0">
      <alignment horizontal="left" wrapText="1"/>
    </xf>
    <xf numFmtId="37" fontId="59" fillId="0" borderId="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0" fontId="66"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37" fontId="59" fillId="0" borderId="0" applyAlignment="0" applyProtection="0"/>
    <xf numFmtId="0" fontId="1" fillId="0" borderId="0"/>
    <xf numFmtId="0" fontId="1" fillId="0" borderId="0"/>
    <xf numFmtId="37" fontId="59" fillId="0" borderId="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1" fillId="0" borderId="0"/>
    <xf numFmtId="0" fontId="11" fillId="0" borderId="0"/>
    <xf numFmtId="0" fontId="11" fillId="0" borderId="0"/>
    <xf numFmtId="0" fontId="66" fillId="0" borderId="0"/>
    <xf numFmtId="0" fontId="11" fillId="0" borderId="0"/>
    <xf numFmtId="0" fontId="11" fillId="0" borderId="0"/>
    <xf numFmtId="0" fontId="11" fillId="0" borderId="0"/>
    <xf numFmtId="0" fontId="66" fillId="0" borderId="0"/>
    <xf numFmtId="0" fontId="11" fillId="0" borderId="0"/>
    <xf numFmtId="0" fontId="11" fillId="0" borderId="0"/>
    <xf numFmtId="0" fontId="11" fillId="0" borderId="0"/>
    <xf numFmtId="0" fontId="66" fillId="0" borderId="0"/>
    <xf numFmtId="0" fontId="11" fillId="0" borderId="0"/>
    <xf numFmtId="0" fontId="11" fillId="0" borderId="0"/>
    <xf numFmtId="0" fontId="11" fillId="0" borderId="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69"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69" fillId="0" borderId="0" applyFont="0" applyFill="0" applyBorder="0" applyAlignment="0" applyProtection="0"/>
    <xf numFmtId="39"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187" fontId="1" fillId="0" borderId="0" applyFont="0" applyFill="0" applyBorder="0" applyAlignment="0" applyProtection="0"/>
    <xf numFmtId="39" fontId="1" fillId="0" borderId="0" applyFont="0" applyFill="0" applyBorder="0" applyAlignment="0" applyProtection="0"/>
    <xf numFmtId="0" fontId="1" fillId="0" borderId="0"/>
    <xf numFmtId="0" fontId="1" fillId="0" borderId="0"/>
    <xf numFmtId="0" fontId="53" fillId="0" borderId="0"/>
    <xf numFmtId="0" fontId="53"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70" fillId="0" borderId="0">
      <alignment horizontal="left" wrapText="1"/>
    </xf>
    <xf numFmtId="0" fontId="71" fillId="0" borderId="0">
      <alignment horizontal="left" wrapText="1"/>
    </xf>
    <xf numFmtId="0" fontId="71" fillId="0" borderId="0">
      <alignment horizontal="left" wrapText="1"/>
    </xf>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55" fillId="0" borderId="0"/>
    <xf numFmtId="0" fontId="55" fillId="0" borderId="0"/>
    <xf numFmtId="0" fontId="1" fillId="0" borderId="0">
      <alignment horizontal="left" wrapText="1"/>
    </xf>
    <xf numFmtId="0" fontId="1" fillId="0" borderId="0">
      <alignment horizontal="left" wrapText="1"/>
    </xf>
    <xf numFmtId="0" fontId="11" fillId="0" borderId="0"/>
    <xf numFmtId="0" fontId="65" fillId="0" borderId="0"/>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55" fillId="0" borderId="0"/>
    <xf numFmtId="0" fontId="55" fillId="0" borderId="0"/>
    <xf numFmtId="0" fontId="55"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applyFont="0" applyFill="0" applyBorder="0" applyAlignment="0" applyProtection="0"/>
    <xf numFmtId="188" fontId="1" fillId="0" borderId="0" applyFont="0" applyFill="0" applyBorder="0" applyAlignment="0" applyProtection="0"/>
    <xf numFmtId="0" fontId="1" fillId="0" borderId="0"/>
    <xf numFmtId="0" fontId="1" fillId="0" borderId="0">
      <alignment horizontal="left" wrapText="1"/>
    </xf>
    <xf numFmtId="0" fontId="1" fillId="0" borderId="0"/>
    <xf numFmtId="0" fontId="72" fillId="0" borderId="0">
      <alignment vertical="center"/>
    </xf>
    <xf numFmtId="0" fontId="1" fillId="0" borderId="0"/>
    <xf numFmtId="0" fontId="1" fillId="0" borderId="0"/>
    <xf numFmtId="0" fontId="11" fillId="0" borderId="0"/>
    <xf numFmtId="0" fontId="1" fillId="0" borderId="0">
      <alignment horizontal="left" wrapText="1"/>
    </xf>
    <xf numFmtId="0" fontId="1" fillId="0" borderId="0"/>
    <xf numFmtId="0" fontId="65" fillId="0" borderId="0"/>
    <xf numFmtId="0" fontId="1" fillId="0" borderId="0"/>
    <xf numFmtId="0" fontId="11" fillId="0" borderId="0"/>
    <xf numFmtId="0" fontId="11" fillId="0" borderId="0"/>
    <xf numFmtId="0" fontId="55" fillId="0" borderId="0"/>
    <xf numFmtId="0" fontId="11" fillId="0" borderId="0"/>
    <xf numFmtId="0" fontId="1" fillId="0" borderId="0">
      <alignment horizontal="left" wrapText="1"/>
    </xf>
    <xf numFmtId="0" fontId="1" fillId="0" borderId="0"/>
    <xf numFmtId="0" fontId="1" fillId="0" borderId="0"/>
    <xf numFmtId="0" fontId="1" fillId="0" borderId="0"/>
    <xf numFmtId="0" fontId="66" fillId="0" borderId="0"/>
    <xf numFmtId="0" fontId="1" fillId="0" borderId="0">
      <alignment horizontal="left" wrapText="1"/>
    </xf>
    <xf numFmtId="0" fontId="1" fillId="0" borderId="0">
      <alignment horizontal="left" wrapText="1"/>
    </xf>
    <xf numFmtId="0" fontId="1" fillId="0" borderId="0"/>
    <xf numFmtId="0" fontId="53" fillId="0" borderId="0"/>
    <xf numFmtId="0" fontId="11" fillId="0" borderId="0"/>
    <xf numFmtId="0" fontId="66" fillId="0" borderId="0"/>
    <xf numFmtId="0" fontId="11" fillId="0" borderId="0"/>
    <xf numFmtId="0" fontId="11" fillId="0" borderId="0"/>
    <xf numFmtId="0" fontId="11" fillId="0" borderId="0"/>
    <xf numFmtId="0" fontId="11" fillId="0" borderId="0"/>
    <xf numFmtId="0" fontId="66" fillId="0" borderId="0"/>
    <xf numFmtId="0" fontId="11" fillId="0" borderId="0"/>
    <xf numFmtId="0" fontId="66" fillId="0" borderId="0"/>
    <xf numFmtId="0" fontId="66" fillId="0" borderId="0"/>
    <xf numFmtId="0" fontId="66" fillId="0" borderId="0"/>
    <xf numFmtId="0" fontId="66" fillId="0" borderId="0"/>
    <xf numFmtId="0" fontId="66" fillId="0" borderId="0"/>
    <xf numFmtId="0" fontId="66" fillId="0" borderId="0"/>
    <xf numFmtId="0" fontId="1" fillId="0" borderId="0">
      <alignment horizontal="left" wrapText="1"/>
    </xf>
    <xf numFmtId="0" fontId="1" fillId="0" borderId="0">
      <alignment horizontal="left" wrapText="1"/>
    </xf>
    <xf numFmtId="38" fontId="67" fillId="0" borderId="0" applyFont="0" applyFill="0" applyBorder="0" applyAlignment="0" applyProtection="0"/>
    <xf numFmtId="38" fontId="67" fillId="0" borderId="0" applyFont="0" applyFill="0" applyBorder="0" applyAlignment="0" applyProtection="0"/>
    <xf numFmtId="0" fontId="1" fillId="0" borderId="0" applyNumberFormat="0" applyFill="0" applyBorder="0" applyAlignment="0" applyProtection="0"/>
    <xf numFmtId="0" fontId="1" fillId="0" borderId="0"/>
    <xf numFmtId="0" fontId="11" fillId="0" borderId="0"/>
    <xf numFmtId="0" fontId="53" fillId="0" borderId="0"/>
    <xf numFmtId="0" fontId="1" fillId="0" borderId="0"/>
    <xf numFmtId="0" fontId="1" fillId="0" borderId="0"/>
    <xf numFmtId="0" fontId="55" fillId="0" borderId="0"/>
    <xf numFmtId="0" fontId="55" fillId="0" borderId="0"/>
    <xf numFmtId="0" fontId="66" fillId="0" borderId="0"/>
    <xf numFmtId="0" fontId="65" fillId="0" borderId="0"/>
    <xf numFmtId="0" fontId="65" fillId="0" borderId="0"/>
    <xf numFmtId="0" fontId="65" fillId="0" borderId="0"/>
    <xf numFmtId="0" fontId="66" fillId="0" borderId="0"/>
    <xf numFmtId="0" fontId="66" fillId="0" borderId="0"/>
    <xf numFmtId="0" fontId="65" fillId="0" borderId="0"/>
    <xf numFmtId="0" fontId="66" fillId="0" borderId="0"/>
    <xf numFmtId="0" fontId="65" fillId="0" borderId="0"/>
    <xf numFmtId="0" fontId="65" fillId="0" borderId="0"/>
    <xf numFmtId="0" fontId="65" fillId="0" borderId="0"/>
    <xf numFmtId="0" fontId="65" fillId="0" borderId="0"/>
    <xf numFmtId="0" fontId="66" fillId="0" borderId="0"/>
    <xf numFmtId="0" fontId="65" fillId="0" borderId="0"/>
    <xf numFmtId="0" fontId="66" fillId="0" borderId="0"/>
    <xf numFmtId="0" fontId="66" fillId="0" borderId="0"/>
    <xf numFmtId="0" fontId="66" fillId="0" borderId="0"/>
    <xf numFmtId="0" fontId="65" fillId="0" borderId="0"/>
    <xf numFmtId="0" fontId="65" fillId="0" borderId="0"/>
    <xf numFmtId="0" fontId="65" fillId="0" borderId="0"/>
    <xf numFmtId="0" fontId="66" fillId="0" borderId="0"/>
    <xf numFmtId="0" fontId="66" fillId="0" borderId="0"/>
    <xf numFmtId="0" fontId="1" fillId="0" borderId="0"/>
    <xf numFmtId="0" fontId="1" fillId="0" borderId="0"/>
    <xf numFmtId="0" fontId="65" fillId="0" borderId="0"/>
    <xf numFmtId="0" fontId="66" fillId="0" borderId="0"/>
    <xf numFmtId="0" fontId="65" fillId="0" borderId="0"/>
    <xf numFmtId="0" fontId="65" fillId="0" borderId="0"/>
    <xf numFmtId="0" fontId="65" fillId="0" borderId="0"/>
    <xf numFmtId="0" fontId="65" fillId="0" borderId="0"/>
    <xf numFmtId="0" fontId="66" fillId="0" borderId="0"/>
    <xf numFmtId="0" fontId="65" fillId="0" borderId="0"/>
    <xf numFmtId="0" fontId="66" fillId="0" borderId="0"/>
    <xf numFmtId="0" fontId="66"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 fillId="0" borderId="0"/>
    <xf numFmtId="0" fontId="1" fillId="0" borderId="0"/>
    <xf numFmtId="0" fontId="1" fillId="0" borderId="0"/>
    <xf numFmtId="0" fontId="1" fillId="0" borderId="0"/>
    <xf numFmtId="0" fontId="1" fillId="39" borderId="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37" fontId="59" fillId="0" borderId="0" applyAlignment="0" applyProtection="0"/>
    <xf numFmtId="0" fontId="1" fillId="0" borderId="0"/>
    <xf numFmtId="0" fontId="11" fillId="0" borderId="0"/>
    <xf numFmtId="0" fontId="1" fillId="0" borderId="0"/>
    <xf numFmtId="0" fontId="1" fillId="0" borderId="0">
      <alignment horizontal="left" wrapText="1"/>
    </xf>
    <xf numFmtId="0" fontId="11" fillId="0" borderId="0"/>
    <xf numFmtId="37" fontId="59" fillId="0" borderId="0" applyAlignment="0" applyProtection="0"/>
    <xf numFmtId="0" fontId="55" fillId="0" borderId="0"/>
    <xf numFmtId="0" fontId="55" fillId="0" borderId="0"/>
    <xf numFmtId="0" fontId="55" fillId="0" borderId="0"/>
    <xf numFmtId="0" fontId="55" fillId="0" borderId="0"/>
    <xf numFmtId="0" fontId="11" fillId="0" borderId="0"/>
    <xf numFmtId="0" fontId="65" fillId="0" borderId="0"/>
    <xf numFmtId="0" fontId="66" fillId="0" borderId="0"/>
    <xf numFmtId="0" fontId="11" fillId="0" borderId="0"/>
    <xf numFmtId="0" fontId="11" fillId="0" borderId="0"/>
    <xf numFmtId="0" fontId="11" fillId="0" borderId="0"/>
    <xf numFmtId="0" fontId="11" fillId="0" borderId="0"/>
    <xf numFmtId="0" fontId="66" fillId="0" borderId="0"/>
    <xf numFmtId="0" fontId="11" fillId="0" borderId="0"/>
    <xf numFmtId="0" fontId="65" fillId="0" borderId="0"/>
    <xf numFmtId="0" fontId="66" fillId="0" borderId="0"/>
    <xf numFmtId="0" fontId="65" fillId="0" borderId="0"/>
    <xf numFmtId="0" fontId="65" fillId="0" borderId="0"/>
    <xf numFmtId="0" fontId="65" fillId="0" borderId="0"/>
    <xf numFmtId="0" fontId="65" fillId="0" borderId="0"/>
    <xf numFmtId="0" fontId="66" fillId="0" borderId="0"/>
    <xf numFmtId="0" fontId="65" fillId="0" borderId="0"/>
    <xf numFmtId="0" fontId="66" fillId="0" borderId="0"/>
    <xf numFmtId="0" fontId="66" fillId="0" borderId="0"/>
    <xf numFmtId="0" fontId="11" fillId="0" borderId="0"/>
    <xf numFmtId="0" fontId="11" fillId="0" borderId="0"/>
    <xf numFmtId="0" fontId="11" fillId="0" borderId="0"/>
    <xf numFmtId="0" fontId="65" fillId="0" borderId="0"/>
    <xf numFmtId="0" fontId="11" fillId="0" borderId="0"/>
    <xf numFmtId="0" fontId="1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9" fillId="0" borderId="0" applyAlignment="0" applyProtection="0"/>
    <xf numFmtId="37" fontId="59" fillId="0" borderId="0" applyAlignment="0" applyProtection="0"/>
    <xf numFmtId="0" fontId="1" fillId="0" borderId="0"/>
    <xf numFmtId="0" fontId="1" fillId="0" borderId="0">
      <alignment horizontal="left" wrapText="1"/>
    </xf>
    <xf numFmtId="0" fontId="55" fillId="0" borderId="0"/>
    <xf numFmtId="0" fontId="1" fillId="0" borderId="0">
      <alignment horizontal="left" wrapText="1"/>
    </xf>
    <xf numFmtId="0" fontId="1" fillId="0" borderId="0"/>
    <xf numFmtId="38" fontId="6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37" fontId="59" fillId="0" borderId="0" applyAlignment="0" applyProtection="0"/>
    <xf numFmtId="37" fontId="59" fillId="0" borderId="0" applyAlignment="0" applyProtection="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xf numFmtId="0" fontId="53" fillId="0" borderId="0"/>
    <xf numFmtId="0" fontId="1" fillId="0" borderId="0">
      <alignment horizontal="left" wrapText="1"/>
    </xf>
    <xf numFmtId="0" fontId="11" fillId="0" borderId="0"/>
    <xf numFmtId="0" fontId="1" fillId="0" borderId="0"/>
    <xf numFmtId="0" fontId="55" fillId="0" borderId="0"/>
    <xf numFmtId="0" fontId="1" fillId="0" borderId="0"/>
    <xf numFmtId="0" fontId="1" fillId="0" borderId="0"/>
    <xf numFmtId="0" fontId="74" fillId="0" borderId="0">
      <alignment vertical="top"/>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Protection="0">
      <alignment horizontal="right"/>
    </xf>
    <xf numFmtId="191" fontId="1" fillId="0" borderId="0" applyFont="0" applyFill="0" applyBorder="0" applyProtection="0">
      <alignment horizontal="right"/>
    </xf>
    <xf numFmtId="191" fontId="1" fillId="0" borderId="0" applyFont="0" applyFill="0" applyBorder="0" applyProtection="0">
      <alignment horizontal="right"/>
    </xf>
    <xf numFmtId="192" fontId="1" fillId="0" borderId="0" applyFont="0" applyFill="0" applyBorder="0" applyAlignment="0" applyProtection="0"/>
    <xf numFmtId="191" fontId="1" fillId="0" borderId="0" applyFont="0" applyFill="0" applyBorder="0" applyProtection="0">
      <alignment horizontal="right"/>
    </xf>
    <xf numFmtId="191" fontId="1" fillId="0" borderId="0" applyFont="0" applyFill="0" applyBorder="0" applyProtection="0">
      <alignment horizontal="right"/>
    </xf>
    <xf numFmtId="191" fontId="1" fillId="0" borderId="0" applyFont="0" applyFill="0" applyBorder="0" applyProtection="0">
      <alignment horizontal="right"/>
    </xf>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1" fontId="1" fillId="0" borderId="0" applyFont="0" applyFill="0" applyBorder="0" applyProtection="0">
      <alignment horizontal="right"/>
    </xf>
    <xf numFmtId="191" fontId="1" fillId="0" borderId="0" applyFont="0" applyFill="0" applyBorder="0" applyProtection="0">
      <alignment horizontal="right"/>
    </xf>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1" fontId="1" fillId="0" borderId="0" applyFont="0" applyFill="0" applyBorder="0" applyProtection="0">
      <alignment horizontal="right"/>
    </xf>
    <xf numFmtId="191" fontId="1" fillId="0" borderId="0" applyFont="0" applyFill="0" applyBorder="0" applyProtection="0">
      <alignment horizontal="right"/>
    </xf>
    <xf numFmtId="192" fontId="1" fillId="0" borderId="0" applyFont="0" applyFill="0" applyBorder="0" applyAlignment="0" applyProtection="0"/>
    <xf numFmtId="191" fontId="1" fillId="0" borderId="0" applyFont="0" applyFill="0" applyBorder="0" applyProtection="0">
      <alignment horizontal="right"/>
    </xf>
    <xf numFmtId="191" fontId="1" fillId="0" borderId="0" applyFont="0" applyFill="0" applyBorder="0" applyProtection="0">
      <alignment horizontal="right"/>
    </xf>
    <xf numFmtId="192" fontId="1" fillId="0" borderId="0" applyFont="0" applyFill="0" applyBorder="0" applyAlignment="0" applyProtection="0"/>
    <xf numFmtId="191" fontId="1" fillId="0" borderId="0" applyFont="0" applyFill="0" applyBorder="0" applyProtection="0">
      <alignment horizontal="right"/>
    </xf>
    <xf numFmtId="192"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1" fillId="0" borderId="0"/>
    <xf numFmtId="0" fontId="11" fillId="0" borderId="0"/>
    <xf numFmtId="0" fontId="1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193" fontId="1" fillId="0" borderId="0" applyFont="0" applyFill="0" applyBorder="0" applyAlignment="0" applyProtection="0"/>
    <xf numFmtId="194" fontId="75" fillId="0" borderId="83" applyFont="0" applyFill="0" applyBorder="0" applyProtection="0">
      <alignment horizontal="right"/>
    </xf>
    <xf numFmtId="19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66" fillId="0" borderId="0"/>
    <xf numFmtId="0" fontId="11" fillId="0" borderId="0"/>
    <xf numFmtId="0" fontId="11" fillId="0" borderId="0"/>
    <xf numFmtId="0" fontId="11" fillId="0" borderId="0"/>
    <xf numFmtId="0" fontId="1" fillId="0" borderId="0">
      <alignment horizontal="left" wrapText="1"/>
    </xf>
    <xf numFmtId="37" fontId="59" fillId="0" borderId="0" applyAlignment="0" applyProtection="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37" fontId="59" fillId="0" borderId="0" applyAlignment="0" applyProtection="0"/>
    <xf numFmtId="0" fontId="1" fillId="0" borderId="0" applyFont="0" applyFill="0" applyBorder="0" applyAlignment="0" applyProtection="0"/>
    <xf numFmtId="37" fontId="59" fillId="0" borderId="0" applyAlignment="0" applyProtection="0"/>
    <xf numFmtId="0" fontId="11" fillId="0" borderId="0"/>
    <xf numFmtId="0" fontId="1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65" fillId="0" borderId="0"/>
    <xf numFmtId="0" fontId="66" fillId="0" borderId="0"/>
    <xf numFmtId="0" fontId="65" fillId="0" borderId="0"/>
    <xf numFmtId="0" fontId="65" fillId="0" borderId="0"/>
    <xf numFmtId="0" fontId="65" fillId="0" borderId="0"/>
    <xf numFmtId="0" fontId="65" fillId="0" borderId="0"/>
    <xf numFmtId="0" fontId="66" fillId="0" borderId="0"/>
    <xf numFmtId="0" fontId="65" fillId="0" borderId="0"/>
    <xf numFmtId="0" fontId="66" fillId="0" borderId="0"/>
    <xf numFmtId="0" fontId="66" fillId="0" borderId="0"/>
    <xf numFmtId="0" fontId="11" fillId="0" borderId="0"/>
    <xf numFmtId="0" fontId="1" fillId="0" borderId="0"/>
    <xf numFmtId="0" fontId="1" fillId="0" borderId="0"/>
    <xf numFmtId="0" fontId="1" fillId="0" borderId="0">
      <alignment horizontal="left" wrapText="1"/>
    </xf>
    <xf numFmtId="0" fontId="68" fillId="0" borderId="0">
      <alignment vertical="center"/>
    </xf>
    <xf numFmtId="0" fontId="1" fillId="0" borderId="0">
      <alignment horizontal="left" wrapText="1"/>
    </xf>
    <xf numFmtId="0" fontId="66" fillId="0" borderId="0"/>
    <xf numFmtId="0" fontId="11" fillId="0" borderId="0"/>
    <xf numFmtId="0" fontId="11" fillId="0" borderId="0"/>
    <xf numFmtId="0" fontId="11" fillId="0" borderId="0"/>
    <xf numFmtId="0" fontId="55"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1" fillId="0" borderId="0"/>
    <xf numFmtId="0" fontId="1" fillId="0" borderId="0"/>
    <xf numFmtId="0" fontId="1" fillId="0" borderId="0"/>
    <xf numFmtId="0" fontId="1" fillId="0" borderId="0"/>
    <xf numFmtId="0" fontId="53"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1" fillId="0" borderId="0"/>
    <xf numFmtId="0" fontId="1" fillId="0" borderId="0">
      <alignment horizontal="left" wrapText="1"/>
    </xf>
    <xf numFmtId="0" fontId="1" fillId="0" borderId="0">
      <alignment horizontal="left" wrapText="1"/>
    </xf>
    <xf numFmtId="0" fontId="53"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0" fontId="74" fillId="0" borderId="0">
      <alignment vertical="top"/>
    </xf>
    <xf numFmtId="0" fontId="74" fillId="0" borderId="0">
      <alignment vertical="top"/>
    </xf>
    <xf numFmtId="0" fontId="74" fillId="0" borderId="0">
      <alignment vertical="top"/>
    </xf>
    <xf numFmtId="0" fontId="74" fillId="0" borderId="0">
      <alignment vertical="top"/>
    </xf>
    <xf numFmtId="0" fontId="1" fillId="0" borderId="0"/>
    <xf numFmtId="0" fontId="1" fillId="0" borderId="0">
      <alignment horizontal="left" wrapText="1"/>
    </xf>
    <xf numFmtId="0" fontId="1" fillId="0" borderId="0" applyFont="0" applyFill="0" applyBorder="0" applyAlignment="0" applyProtection="0"/>
    <xf numFmtId="0" fontId="76" fillId="0" borderId="0" applyNumberFormat="0" applyFill="0" applyBorder="0" applyProtection="0">
      <alignment vertical="top"/>
    </xf>
    <xf numFmtId="0" fontId="76" fillId="0" borderId="0" applyNumberFormat="0" applyFill="0" applyBorder="0" applyProtection="0">
      <alignment vertical="top"/>
    </xf>
    <xf numFmtId="0" fontId="76" fillId="0" borderId="0" applyNumberFormat="0" applyFill="0" applyBorder="0" applyProtection="0">
      <alignment vertical="top"/>
    </xf>
    <xf numFmtId="0" fontId="76" fillId="0" borderId="0" applyNumberFormat="0" applyFill="0" applyBorder="0" applyProtection="0">
      <alignment vertical="top"/>
    </xf>
    <xf numFmtId="0" fontId="76" fillId="0" borderId="0" applyNumberFormat="0" applyFill="0" applyBorder="0" applyProtection="0">
      <alignment vertical="top"/>
    </xf>
    <xf numFmtId="0" fontId="76" fillId="0" borderId="0" applyNumberFormat="0" applyFill="0" applyBorder="0" applyProtection="0">
      <alignment vertical="top"/>
    </xf>
    <xf numFmtId="0" fontId="76" fillId="0" borderId="0" applyNumberFormat="0" applyFill="0" applyBorder="0" applyProtection="0">
      <alignment vertical="top"/>
    </xf>
    <xf numFmtId="0" fontId="75" fillId="0" borderId="83" applyNumberFormat="0" applyFill="0" applyAlignment="0" applyProtection="0"/>
    <xf numFmtId="0" fontId="77" fillId="0" borderId="84" applyNumberFormat="0" applyFill="0" applyProtection="0">
      <alignment horizontal="center"/>
    </xf>
    <xf numFmtId="0" fontId="77" fillId="0" borderId="0" applyNumberFormat="0" applyFill="0" applyBorder="0" applyProtection="0">
      <alignment horizontal="left"/>
    </xf>
    <xf numFmtId="0" fontId="78" fillId="0" borderId="0" applyNumberFormat="0" applyFill="0" applyBorder="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196" fontId="1" fillId="0" borderId="0" applyFont="0" applyFill="0" applyBorder="0" applyAlignment="0" applyProtection="0"/>
    <xf numFmtId="197" fontId="1" fillId="0" borderId="0" applyFont="0" applyFill="0" applyBorder="0" applyAlignment="0" applyProtection="0"/>
    <xf numFmtId="198" fontId="79" fillId="0" borderId="0">
      <alignment horizontal="right" vertical="center"/>
    </xf>
    <xf numFmtId="0" fontId="54" fillId="0" borderId="0"/>
    <xf numFmtId="41" fontId="1" fillId="0" borderId="0" applyFont="0" applyFill="0" applyBorder="0" applyAlignment="0" applyProtection="0"/>
    <xf numFmtId="0" fontId="1" fillId="0" borderId="0"/>
    <xf numFmtId="0" fontId="1" fillId="0" borderId="0"/>
    <xf numFmtId="0" fontId="67" fillId="0" borderId="0"/>
    <xf numFmtId="9" fontId="1" fillId="0" borderId="0"/>
    <xf numFmtId="0" fontId="53" fillId="0" borderId="0"/>
    <xf numFmtId="0" fontId="53" fillId="0" borderId="0"/>
    <xf numFmtId="0" fontId="67" fillId="0" borderId="0"/>
    <xf numFmtId="0" fontId="67" fillId="0" borderId="0"/>
    <xf numFmtId="0" fontId="67" fillId="0" borderId="0"/>
    <xf numFmtId="2" fontId="67" fillId="0" borderId="0"/>
    <xf numFmtId="10" fontId="67" fillId="0" borderId="0"/>
    <xf numFmtId="2" fontId="67" fillId="0" borderId="0"/>
    <xf numFmtId="0" fontId="67" fillId="0" borderId="0"/>
    <xf numFmtId="0" fontId="67" fillId="0" borderId="0"/>
    <xf numFmtId="199" fontId="80" fillId="0" borderId="0" applyFont="0" applyFill="0" applyBorder="0" applyAlignment="0" applyProtection="0"/>
    <xf numFmtId="200" fontId="81" fillId="0" borderId="0" applyFont="0" applyBorder="0"/>
    <xf numFmtId="200" fontId="81" fillId="0" borderId="0" applyFont="0" applyBorder="0"/>
    <xf numFmtId="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0" fontId="81" fillId="0" borderId="0" applyFont="0" applyBorder="0"/>
    <xf numFmtId="0" fontId="81" fillId="0" borderId="0" applyFont="0" applyBorder="0"/>
    <xf numFmtId="0" fontId="81" fillId="0" borderId="0" applyFont="0" applyBorder="0"/>
    <xf numFmtId="0" fontId="82" fillId="40" borderId="0" applyNumberFormat="0" applyAlignment="0" applyProtection="0"/>
    <xf numFmtId="0" fontId="81" fillId="0" borderId="0" applyFont="0" applyBorder="0"/>
    <xf numFmtId="0" fontId="81" fillId="0" borderId="0" applyFont="0" applyBorder="0"/>
    <xf numFmtId="200" fontId="81" fillId="0" borderId="0" applyFont="0" applyBorder="0"/>
    <xf numFmtId="0" fontId="81" fillId="0" borderId="0" applyFont="0" applyBorder="0"/>
    <xf numFmtId="0" fontId="81" fillId="0" borderId="0" applyFont="0" applyBorder="0"/>
    <xf numFmtId="20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200" fontId="81" fillId="0" borderId="0" applyFont="0" applyBorder="0"/>
    <xf numFmtId="0" fontId="81" fillId="0" borderId="0" applyFont="0" applyBorder="0"/>
    <xf numFmtId="200" fontId="81" fillId="0" borderId="0" applyFont="0" applyBorder="0"/>
    <xf numFmtId="0" fontId="81" fillId="0" borderId="0" applyFont="0" applyBorder="0"/>
    <xf numFmtId="0" fontId="81" fillId="0" borderId="0" applyFont="0" applyBorder="0"/>
    <xf numFmtId="0" fontId="81" fillId="0" borderId="0" applyFont="0" applyBorder="0"/>
    <xf numFmtId="0" fontId="1" fillId="0" borderId="0"/>
    <xf numFmtId="200" fontId="81" fillId="0" borderId="0" applyFont="0" applyBorder="0"/>
    <xf numFmtId="20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0" fontId="81" fillId="0" borderId="0" applyFont="0" applyBorder="0"/>
    <xf numFmtId="0" fontId="81" fillId="0" borderId="0" applyFont="0" applyBorder="0"/>
    <xf numFmtId="200" fontId="81" fillId="0" borderId="0" applyFont="0" applyBorder="0"/>
    <xf numFmtId="200" fontId="81" fillId="0" borderId="0" applyFont="0" applyBorder="0"/>
    <xf numFmtId="200" fontId="81" fillId="0" borderId="0" applyFont="0" applyBorder="0"/>
    <xf numFmtId="0" fontId="81" fillId="0" borderId="0" applyFont="0" applyBorder="0"/>
    <xf numFmtId="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200" fontId="81" fillId="0" borderId="0" applyFont="0" applyBorder="0"/>
    <xf numFmtId="0" fontId="81" fillId="0" borderId="0" applyFont="0" applyBorder="0"/>
    <xf numFmtId="200" fontId="81" fillId="0" borderId="0" applyFont="0" applyBorder="0"/>
    <xf numFmtId="0" fontId="81" fillId="0" borderId="0" applyFont="0" applyBorder="0"/>
    <xf numFmtId="201" fontId="54" fillId="0" borderId="0" applyFont="0" applyFill="0" applyBorder="0" applyAlignment="0" applyProtection="0">
      <protection locked="0"/>
    </xf>
    <xf numFmtId="202" fontId="80" fillId="0" borderId="3" applyFont="0" applyFill="0" applyBorder="0" applyAlignment="0" applyProtection="0">
      <alignment horizontal="right"/>
    </xf>
    <xf numFmtId="0" fontId="83" fillId="41" borderId="85" applyNumberFormat="0" applyAlignment="0" applyProtection="0"/>
    <xf numFmtId="203" fontId="84" fillId="0" borderId="0"/>
    <xf numFmtId="0" fontId="83" fillId="41" borderId="85" applyNumberFormat="0" applyAlignment="0" applyProtection="0"/>
    <xf numFmtId="0" fontId="83" fillId="41" borderId="85" applyNumberFormat="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85" fillId="2" borderId="0"/>
    <xf numFmtId="37" fontId="86" fillId="0" borderId="0">
      <alignment horizontal="center"/>
    </xf>
    <xf numFmtId="0" fontId="1" fillId="41" borderId="4">
      <alignment horizontal="center" wrapText="1"/>
    </xf>
    <xf numFmtId="0" fontId="1" fillId="0" borderId="0" applyNumberFormat="0"/>
    <xf numFmtId="0" fontId="1" fillId="38" borderId="0"/>
    <xf numFmtId="9" fontId="67" fillId="0" borderId="0" applyFont="0" applyFill="0" applyBorder="0" applyAlignment="0" applyProtection="0"/>
    <xf numFmtId="0" fontId="87" fillId="0" borderId="3" applyBorder="0"/>
    <xf numFmtId="43" fontId="88" fillId="0" borderId="3" applyNumberFormat="0" applyBorder="0"/>
    <xf numFmtId="43" fontId="88" fillId="0" borderId="3" applyNumberFormat="0" applyBorder="0"/>
    <xf numFmtId="43" fontId="88" fillId="0" borderId="3" applyNumberFormat="0" applyBorder="0"/>
    <xf numFmtId="0" fontId="1" fillId="0" borderId="86" applyFont="0" applyBorder="0"/>
    <xf numFmtId="41" fontId="59" fillId="0" borderId="0" applyFont="0" applyFill="0" applyBorder="0" applyAlignment="0" applyProtection="0"/>
    <xf numFmtId="204" fontId="59" fillId="0" borderId="0" applyFont="0" applyFill="0" applyBorder="0" applyAlignment="0" applyProtection="0"/>
    <xf numFmtId="43" fontId="59" fillId="0" borderId="0" applyFont="0" applyFill="0" applyBorder="0" applyAlignment="0" applyProtection="0"/>
    <xf numFmtId="42" fontId="59" fillId="0" borderId="0" applyFont="0" applyFill="0" applyBorder="0" applyAlignment="0" applyProtection="0"/>
    <xf numFmtId="205" fontId="59" fillId="0" borderId="0" applyFont="0" applyFill="0" applyBorder="0" applyAlignment="0" applyProtection="0"/>
    <xf numFmtId="44" fontId="59" fillId="0" borderId="0" applyFont="0" applyFill="0" applyBorder="0" applyAlignment="0" applyProtection="0"/>
    <xf numFmtId="37" fontId="80" fillId="0" borderId="2" applyBorder="0" applyAlignment="0"/>
    <xf numFmtId="206" fontId="89" fillId="0" borderId="0" applyFont="0" applyFill="0" applyBorder="0" applyAlignment="0" applyProtection="0"/>
    <xf numFmtId="207" fontId="71" fillId="42" borderId="87">
      <alignment horizontal="center" vertical="center"/>
    </xf>
    <xf numFmtId="207" fontId="71" fillId="42" borderId="87">
      <alignment horizontal="center" vertical="center"/>
    </xf>
    <xf numFmtId="0" fontId="90" fillId="2" borderId="0" applyNumberFormat="0" applyBorder="0" applyAlignment="0" applyProtection="0"/>
    <xf numFmtId="0" fontId="67" fillId="0" borderId="0"/>
    <xf numFmtId="37" fontId="80" fillId="0" borderId="2" applyBorder="0" applyAlignment="0"/>
    <xf numFmtId="37" fontId="80" fillId="0" borderId="0" applyBorder="0" applyAlignment="0"/>
    <xf numFmtId="0" fontId="91" fillId="38" borderId="1">
      <alignment horizontal="center"/>
    </xf>
    <xf numFmtId="0" fontId="92" fillId="0" borderId="0">
      <alignment horizontal="center" wrapText="1"/>
      <protection locked="0"/>
    </xf>
    <xf numFmtId="0" fontId="93" fillId="38" borderId="88" applyNumberFormat="0" applyAlignment="0" applyProtection="0"/>
    <xf numFmtId="37" fontId="80" fillId="0" borderId="4"/>
    <xf numFmtId="0" fontId="1" fillId="0" borderId="0"/>
    <xf numFmtId="0" fontId="94" fillId="0" borderId="0"/>
    <xf numFmtId="0" fontId="80" fillId="43" borderId="0" applyNumberFormat="0" applyFont="0" applyBorder="0" applyAlignment="0" applyProtection="0"/>
    <xf numFmtId="208" fontId="61" fillId="0" borderId="4"/>
    <xf numFmtId="209" fontId="92" fillId="0" borderId="0" applyFont="0" applyFill="0" applyBorder="0" applyAlignment="0" applyProtection="0"/>
    <xf numFmtId="210"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0" fontId="95" fillId="0" borderId="89" applyFont="0" applyBorder="0" applyAlignment="0">
      <alignment vertical="center"/>
    </xf>
    <xf numFmtId="3" fontId="69" fillId="0" borderId="5" applyNumberFormat="0" applyFill="0" applyBorder="0" applyAlignment="0" applyProtection="0">
      <alignment horizontal="left"/>
    </xf>
    <xf numFmtId="3" fontId="96" fillId="0" borderId="0" applyNumberFormat="0" applyFill="0" applyBorder="0" applyAlignment="0" applyProtection="0">
      <alignment horizontal="center"/>
    </xf>
    <xf numFmtId="3" fontId="69" fillId="0" borderId="5" applyNumberFormat="0" applyFill="0" applyBorder="0" applyAlignment="0" applyProtection="0">
      <alignment horizontal="left"/>
    </xf>
    <xf numFmtId="0" fontId="1" fillId="0" borderId="90" applyNumberFormat="0">
      <alignment horizontal="center" vertical="top" wrapText="1"/>
      <protection locked="0"/>
    </xf>
    <xf numFmtId="0" fontId="97" fillId="0" borderId="0" applyNumberFormat="0" applyFill="0" applyBorder="0" applyAlignment="0" applyProtection="0"/>
    <xf numFmtId="3" fontId="98" fillId="0" borderId="3" applyNumberFormat="0" applyFill="0" applyBorder="0" applyAlignment="0" applyProtection="0">
      <alignment horizontal="center"/>
    </xf>
    <xf numFmtId="3" fontId="98" fillId="0" borderId="3" applyNumberFormat="0" applyFill="0" applyBorder="0" applyAlignment="0" applyProtection="0">
      <alignment horizontal="center"/>
    </xf>
    <xf numFmtId="3" fontId="98" fillId="0" borderId="3" applyNumberFormat="0" applyFill="0" applyBorder="0" applyAlignment="0" applyProtection="0">
      <alignment horizontal="center"/>
    </xf>
    <xf numFmtId="0" fontId="97" fillId="0" borderId="0" applyNumberFormat="0" applyFill="0" applyBorder="0" applyAlignment="0" applyProtection="0"/>
    <xf numFmtId="0" fontId="99" fillId="0" borderId="0" applyNumberFormat="0" applyFill="0" applyBorder="0" applyAlignment="0" applyProtection="0"/>
    <xf numFmtId="212" fontId="100" fillId="0" borderId="91"/>
    <xf numFmtId="0" fontId="101" fillId="0" borderId="3" applyNumberFormat="0" applyFill="0" applyAlignment="0" applyProtection="0"/>
    <xf numFmtId="213" fontId="54" fillId="0" borderId="0">
      <alignment horizontal="center"/>
    </xf>
    <xf numFmtId="15" fontId="102" fillId="0" borderId="0" applyNumberFormat="0">
      <alignment horizontal="center"/>
    </xf>
    <xf numFmtId="0" fontId="103" fillId="0" borderId="92"/>
    <xf numFmtId="38" fontId="104" fillId="0" borderId="3" applyNumberFormat="0" applyFont="0" applyFill="0" applyAlignment="0" applyProtection="0">
      <alignment horizontal="right"/>
    </xf>
    <xf numFmtId="0" fontId="66" fillId="0" borderId="93"/>
    <xf numFmtId="0" fontId="66" fillId="0" borderId="0"/>
    <xf numFmtId="38" fontId="104" fillId="0" borderId="3" applyNumberFormat="0" applyFont="0" applyFill="0" applyAlignment="0" applyProtection="0">
      <alignment horizontal="right"/>
    </xf>
    <xf numFmtId="38" fontId="104" fillId="0" borderId="3" applyNumberFormat="0" applyFont="0" applyFill="0" applyAlignment="0" applyProtection="0">
      <alignment horizontal="right"/>
    </xf>
    <xf numFmtId="38" fontId="104" fillId="0" borderId="3" applyNumberFormat="0" applyFont="0" applyFill="0" applyAlignment="0" applyProtection="0">
      <alignment horizontal="right"/>
    </xf>
    <xf numFmtId="0" fontId="92" fillId="0" borderId="6" applyNumberFormat="0" applyFont="0" applyFill="0" applyAlignment="0" applyProtection="0"/>
    <xf numFmtId="0" fontId="92" fillId="0" borderId="94" applyNumberFormat="0" applyFont="0" applyFill="0" applyAlignment="0" applyProtection="0"/>
    <xf numFmtId="38" fontId="104" fillId="0" borderId="3" applyNumberFormat="0" applyFont="0" applyFill="0" applyAlignment="0" applyProtection="0">
      <alignment horizontal="right"/>
    </xf>
    <xf numFmtId="3" fontId="90" fillId="41" borderId="0" applyNumberFormat="0" applyBorder="0" applyAlignment="0" applyProtection="0"/>
    <xf numFmtId="0" fontId="105" fillId="0" borderId="95" applyNumberFormat="0" applyFont="0" applyFill="0" applyAlignment="0" applyProtection="0"/>
    <xf numFmtId="0" fontId="105" fillId="0" borderId="96" applyNumberFormat="0" applyFont="0" applyFill="0" applyAlignment="0" applyProtection="0"/>
    <xf numFmtId="0" fontId="105" fillId="0" borderId="97" applyNumberFormat="0" applyFont="0" applyFill="0" applyAlignment="0" applyProtection="0"/>
    <xf numFmtId="0" fontId="106" fillId="0" borderId="85" applyNumberFormat="0" applyFont="0" applyFill="0" applyAlignment="0" applyProtection="0"/>
    <xf numFmtId="0" fontId="107" fillId="0" borderId="98"/>
    <xf numFmtId="0" fontId="108" fillId="0" borderId="99" applyFill="0" applyProtection="0">
      <alignment horizontal="right"/>
    </xf>
    <xf numFmtId="214" fontId="109" fillId="44" borderId="0" applyFont="0" applyFill="0" applyBorder="0" applyAlignment="0" applyProtection="0"/>
    <xf numFmtId="215" fontId="1" fillId="0" borderId="0" applyFont="0" applyFill="0" applyBorder="0" applyAlignment="0" applyProtection="0"/>
    <xf numFmtId="0" fontId="110" fillId="45" borderId="0"/>
    <xf numFmtId="0" fontId="110" fillId="46" borderId="0"/>
    <xf numFmtId="0" fontId="13" fillId="0" borderId="0"/>
    <xf numFmtId="0" fontId="13" fillId="0" borderId="0"/>
    <xf numFmtId="0" fontId="110" fillId="47" borderId="0"/>
    <xf numFmtId="41" fontId="53" fillId="0" borderId="0" applyFill="0"/>
    <xf numFmtId="216" fontId="80" fillId="0" borderId="0">
      <alignment horizontal="center"/>
    </xf>
    <xf numFmtId="0" fontId="80" fillId="0" borderId="0" applyFill="0">
      <alignment horizontal="center"/>
    </xf>
    <xf numFmtId="41" fontId="101" fillId="0" borderId="92" applyFill="0"/>
    <xf numFmtId="0" fontId="1" fillId="0" borderId="0" applyFont="0" applyAlignment="0"/>
    <xf numFmtId="0" fontId="111" fillId="0" borderId="0" applyFill="0">
      <alignment vertical="top"/>
    </xf>
    <xf numFmtId="0" fontId="112" fillId="0" borderId="0" applyFill="0">
      <alignment horizontal="left" vertical="top"/>
    </xf>
    <xf numFmtId="41" fontId="101" fillId="0" borderId="7" applyFill="0"/>
    <xf numFmtId="0" fontId="1" fillId="0" borderId="0" applyNumberFormat="0" applyFont="0" applyAlignment="0"/>
    <xf numFmtId="0" fontId="111" fillId="0" borderId="0" applyFill="0">
      <alignment wrapText="1"/>
    </xf>
    <xf numFmtId="0" fontId="112" fillId="0" borderId="0" applyFill="0">
      <alignment horizontal="left" vertical="top" wrapText="1"/>
    </xf>
    <xf numFmtId="41" fontId="101" fillId="0" borderId="0" applyFill="0"/>
    <xf numFmtId="0" fontId="113" fillId="0" borderId="0" applyNumberFormat="0" applyFont="0" applyAlignment="0">
      <alignment horizontal="center"/>
    </xf>
    <xf numFmtId="0" fontId="114" fillId="0" borderId="0" applyFill="0">
      <alignment vertical="top" wrapText="1"/>
    </xf>
    <xf numFmtId="0" fontId="115" fillId="0" borderId="0" applyFill="0">
      <alignment horizontal="left" vertical="top" wrapText="1"/>
    </xf>
    <xf numFmtId="41" fontId="53" fillId="0" borderId="0" applyFill="0"/>
    <xf numFmtId="0" fontId="113" fillId="0" borderId="0" applyNumberFormat="0" applyFont="0" applyAlignment="0">
      <alignment horizontal="center"/>
    </xf>
    <xf numFmtId="0" fontId="116" fillId="0" borderId="0" applyFill="0">
      <alignment vertical="center" wrapText="1"/>
    </xf>
    <xf numFmtId="0" fontId="117" fillId="0" borderId="0">
      <alignment horizontal="left" vertical="center" wrapText="1"/>
    </xf>
    <xf numFmtId="41" fontId="53" fillId="0" borderId="0" applyFill="0"/>
    <xf numFmtId="0" fontId="113" fillId="0" borderId="0" applyNumberFormat="0" applyFont="0" applyAlignment="0">
      <alignment horizontal="center"/>
    </xf>
    <xf numFmtId="0" fontId="118" fillId="0" borderId="0" applyFill="0">
      <alignment horizontal="center" vertical="center" wrapText="1"/>
    </xf>
    <xf numFmtId="0" fontId="1" fillId="0" borderId="0" applyFill="0">
      <alignment horizontal="center" vertical="center" wrapText="1"/>
    </xf>
    <xf numFmtId="41" fontId="119" fillId="0" borderId="0" applyFill="0"/>
    <xf numFmtId="0" fontId="113" fillId="0" borderId="0" applyNumberFormat="0" applyFont="0" applyAlignment="0">
      <alignment horizontal="center"/>
    </xf>
    <xf numFmtId="0" fontId="120" fillId="0" borderId="0" applyFill="0">
      <alignment horizontal="center" vertical="center" wrapText="1"/>
    </xf>
    <xf numFmtId="0" fontId="121" fillId="0" borderId="0" applyFill="0">
      <alignment horizontal="center" vertical="center" wrapText="1"/>
    </xf>
    <xf numFmtId="41" fontId="119" fillId="0" borderId="0" applyFill="0"/>
    <xf numFmtId="0" fontId="113" fillId="0" borderId="0" applyNumberFormat="0" applyFont="0" applyAlignment="0">
      <alignment horizontal="center"/>
    </xf>
    <xf numFmtId="0" fontId="122" fillId="0" borderId="0">
      <alignment horizontal="center" wrapText="1"/>
    </xf>
    <xf numFmtId="0" fontId="123" fillId="0" borderId="0" applyFill="0">
      <alignment horizontal="center" wrapText="1"/>
    </xf>
    <xf numFmtId="217" fontId="80" fillId="48" borderId="1"/>
    <xf numFmtId="198" fontId="54" fillId="0" borderId="0" applyFill="0" applyBorder="0" applyAlignment="0"/>
    <xf numFmtId="212" fontId="94" fillId="0" borderId="0" applyFill="0" applyBorder="0" applyAlignment="0"/>
    <xf numFmtId="218" fontId="94" fillId="0" borderId="0" applyFill="0" applyBorder="0" applyAlignment="0"/>
    <xf numFmtId="219" fontId="1" fillId="0" borderId="0" applyFill="0" applyBorder="0" applyAlignment="0"/>
    <xf numFmtId="220" fontId="67" fillId="0" borderId="0" applyFill="0" applyBorder="0" applyAlignment="0"/>
    <xf numFmtId="42" fontId="67" fillId="0" borderId="0" applyFill="0" applyBorder="0" applyAlignment="0"/>
    <xf numFmtId="221" fontId="1" fillId="0" borderId="0" applyFill="0" applyBorder="0" applyAlignment="0"/>
    <xf numFmtId="212" fontId="94" fillId="0" borderId="0" applyFill="0" applyBorder="0" applyAlignment="0"/>
    <xf numFmtId="37" fontId="1" fillId="49" borderId="4" applyFill="0" applyBorder="0"/>
    <xf numFmtId="184" fontId="1" fillId="0" borderId="0" applyFill="0" applyBorder="0"/>
    <xf numFmtId="39" fontId="1" fillId="0" borderId="0" applyFill="0" applyBorder="0"/>
    <xf numFmtId="222" fontId="1" fillId="0" borderId="0" applyFill="0" applyBorder="0"/>
    <xf numFmtId="223" fontId="1" fillId="0" borderId="0" applyFill="0" applyBorder="0"/>
    <xf numFmtId="224" fontId="1" fillId="0" borderId="0" applyFill="0" applyBorder="0"/>
    <xf numFmtId="225" fontId="1" fillId="0" borderId="0" applyFill="0" applyBorder="0"/>
    <xf numFmtId="226" fontId="1" fillId="0" borderId="0" applyFill="0" applyBorder="0"/>
    <xf numFmtId="227" fontId="1" fillId="0" borderId="0" applyFill="0" applyBorder="0"/>
    <xf numFmtId="205" fontId="1" fillId="0" borderId="1" applyFill="0" applyBorder="0"/>
    <xf numFmtId="9" fontId="1" fillId="0" borderId="0" applyFill="0" applyBorder="0"/>
    <xf numFmtId="167" fontId="1" fillId="0" borderId="0" applyFill="0" applyBorder="0"/>
    <xf numFmtId="10" fontId="1" fillId="0" borderId="0" applyFill="0" applyBorder="0"/>
    <xf numFmtId="3" fontId="124" fillId="0" borderId="0" applyNumberFormat="0" applyFill="0" applyBorder="0" applyAlignment="0" applyProtection="0"/>
    <xf numFmtId="209" fontId="125" fillId="0" borderId="0" applyFont="0" applyFill="0" applyBorder="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54" fillId="0" borderId="0" applyNumberFormat="0" applyProtection="0"/>
    <xf numFmtId="0" fontId="54" fillId="0" borderId="0" applyNumberFormat="0" applyProtection="0"/>
    <xf numFmtId="49" fontId="1" fillId="0" borderId="0">
      <alignment horizontal="left"/>
      <protection locked="0"/>
    </xf>
    <xf numFmtId="49" fontId="1" fillId="0" borderId="0">
      <alignment horizontal="left"/>
      <protection locked="0"/>
    </xf>
    <xf numFmtId="49" fontId="1" fillId="0" borderId="0">
      <alignment horizontal="left"/>
      <protection locked="0"/>
    </xf>
    <xf numFmtId="0" fontId="1" fillId="0" borderId="0" applyNumberFormat="0" applyFont="0" applyFill="0" applyBorder="0">
      <alignment horizontal="center"/>
    </xf>
    <xf numFmtId="39" fontId="1" fillId="0" borderId="0" applyFill="0" applyBorder="0">
      <alignment horizontal="center"/>
    </xf>
    <xf numFmtId="0" fontId="71" fillId="0" borderId="0" applyFill="0" applyBorder="0" applyProtection="0">
      <alignment horizontal="center"/>
      <protection locked="0"/>
    </xf>
    <xf numFmtId="0" fontId="80" fillId="0" borderId="0" applyFont="0" applyFill="0" applyBorder="0" applyAlignment="0" applyProtection="0"/>
    <xf numFmtId="0" fontId="80" fillId="0" borderId="0" applyFont="0" applyFill="0" applyBorder="0" applyAlignment="0" applyProtection="0"/>
    <xf numFmtId="8" fontId="1" fillId="0" borderId="100" applyFont="0" applyFill="0" applyBorder="0" applyProtection="0">
      <alignment horizontal="right"/>
    </xf>
    <xf numFmtId="228" fontId="126" fillId="0" borderId="0"/>
    <xf numFmtId="1" fontId="127" fillId="0" borderId="0"/>
    <xf numFmtId="0" fontId="1" fillId="0" borderId="0"/>
    <xf numFmtId="0" fontId="1" fillId="0" borderId="0"/>
    <xf numFmtId="0" fontId="1" fillId="0" borderId="0"/>
    <xf numFmtId="0" fontId="1" fillId="0" borderId="4" applyNumberFormat="0">
      <alignment horizontal="center"/>
      <protection locked="0"/>
    </xf>
    <xf numFmtId="0" fontId="128" fillId="0" borderId="0"/>
    <xf numFmtId="0" fontId="80" fillId="0" borderId="0" applyNumberFormat="0" applyFill="0" applyBorder="0" applyAlignment="0" applyProtection="0"/>
    <xf numFmtId="0" fontId="12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229" fontId="130" fillId="0" borderId="0" applyFont="0" applyFill="0" applyBorder="0" applyAlignment="0" applyProtection="0">
      <alignment horizontal="left" vertical="center"/>
    </xf>
    <xf numFmtId="0" fontId="90" fillId="51" borderId="101" applyFont="0" applyFill="0" applyBorder="0"/>
    <xf numFmtId="0" fontId="80" fillId="0" borderId="102"/>
    <xf numFmtId="0" fontId="131" fillId="0" borderId="3" applyNumberFormat="0" applyFill="0" applyBorder="0" applyAlignment="0" applyProtection="0">
      <alignment horizontal="center"/>
    </xf>
    <xf numFmtId="49" fontId="1" fillId="0" borderId="4" applyFont="0">
      <alignment horizontal="center" wrapText="1"/>
    </xf>
    <xf numFmtId="38" fontId="132" fillId="0" borderId="0" applyNumberFormat="0" applyFill="0" applyBorder="0" applyAlignment="0" applyProtection="0">
      <protection locked="0"/>
    </xf>
    <xf numFmtId="38" fontId="133" fillId="0" borderId="0" applyNumberFormat="0" applyFill="0" applyBorder="0" applyAlignment="0" applyProtection="0">
      <protection locked="0"/>
    </xf>
    <xf numFmtId="0" fontId="80" fillId="0" borderId="0" applyNumberFormat="0" applyFill="0" applyBorder="0" applyProtection="0">
      <alignment horizontal="center" wrapText="1"/>
    </xf>
    <xf numFmtId="0" fontId="67" fillId="0" borderId="0">
      <alignment horizontal="center" wrapText="1"/>
      <protection hidden="1"/>
    </xf>
    <xf numFmtId="38" fontId="134" fillId="0" borderId="0" applyNumberFormat="0" applyFill="0" applyBorder="0" applyAlignment="0" applyProtection="0">
      <protection locked="0"/>
    </xf>
    <xf numFmtId="4" fontId="90" fillId="52" borderId="101" applyNumberFormat="0" applyProtection="0">
      <alignment horizontal="right" wrapText="1"/>
    </xf>
    <xf numFmtId="230" fontId="135" fillId="0" borderId="0">
      <alignment horizontal="right"/>
    </xf>
    <xf numFmtId="231" fontId="1" fillId="0" borderId="0">
      <alignment horizontal="right"/>
    </xf>
    <xf numFmtId="231" fontId="1" fillId="0" borderId="0">
      <alignment horizontal="right"/>
    </xf>
    <xf numFmtId="38" fontId="67" fillId="0" borderId="0" applyFont="0" applyFill="0" applyBorder="0" applyAlignment="0" applyProtection="0"/>
    <xf numFmtId="232" fontId="136" fillId="0" borderId="0"/>
    <xf numFmtId="232" fontId="136" fillId="0" borderId="0"/>
    <xf numFmtId="232" fontId="136" fillId="0" borderId="0"/>
    <xf numFmtId="232" fontId="136" fillId="0" borderId="0"/>
    <xf numFmtId="232" fontId="136" fillId="0" borderId="0"/>
    <xf numFmtId="232" fontId="136" fillId="0" borderId="0"/>
    <xf numFmtId="232" fontId="136" fillId="0" borderId="0"/>
    <xf numFmtId="232" fontId="136" fillId="0" borderId="0"/>
    <xf numFmtId="209" fontId="54" fillId="0" borderId="0" applyFont="0" applyFill="0" applyBorder="0" applyAlignment="0" applyProtection="0">
      <protection locked="0"/>
    </xf>
    <xf numFmtId="40" fontId="54" fillId="0" borderId="0" applyFont="0" applyFill="0" applyBorder="0" applyAlignment="0" applyProtection="0">
      <protection locked="0"/>
    </xf>
    <xf numFmtId="233" fontId="61" fillId="0" borderId="0" applyFont="0" applyFill="0" applyBorder="0" applyProtection="0"/>
    <xf numFmtId="234" fontId="61" fillId="0" borderId="0" applyFont="0" applyFill="0" applyBorder="0" applyProtection="0"/>
    <xf numFmtId="41" fontId="1" fillId="0" borderId="0" applyFont="0" applyFill="0" applyBorder="0" applyAlignment="0" applyProtection="0"/>
    <xf numFmtId="42" fontId="67" fillId="0" borderId="0" applyFont="0" applyFill="0" applyBorder="0" applyAlignment="0" applyProtection="0"/>
    <xf numFmtId="0" fontId="137" fillId="0" borderId="0" applyFont="0" applyFill="0" applyBorder="0" applyAlignment="0" applyProtection="0">
      <alignment horizontal="right"/>
    </xf>
    <xf numFmtId="39" fontId="137" fillId="0" borderId="0" applyFont="0" applyFill="0" applyBorder="0" applyAlignment="0" applyProtection="0">
      <alignment horizontal="right"/>
    </xf>
    <xf numFmtId="235" fontId="1" fillId="0" borderId="0" applyFont="0" applyFill="0" applyBorder="0" applyAlignment="0" applyProtection="0">
      <alignment horizontal="right"/>
    </xf>
    <xf numFmtId="236" fontId="54" fillId="0" borderId="0" applyFont="0" applyFill="0" applyBorder="0" applyAlignment="0" applyProtection="0"/>
    <xf numFmtId="237" fontId="138" fillId="0" borderId="0" applyFont="0" applyFill="0" applyBorder="0" applyAlignment="0" applyProtection="0"/>
    <xf numFmtId="238" fontId="138" fillId="0" borderId="0" applyFont="0" applyFill="0" applyBorder="0" applyAlignment="0" applyProtection="0"/>
    <xf numFmtId="239" fontId="71" fillId="0" borderId="0" applyFont="0" applyFill="0" applyBorder="0" applyAlignment="0" applyProtection="0">
      <protection locked="0"/>
    </xf>
    <xf numFmtId="0" fontId="139"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3"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53" fillId="0" borderId="0" applyFont="0" applyFill="0" applyBorder="0" applyAlignment="0" applyProtection="0"/>
    <xf numFmtId="43" fontId="14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 fillId="0" borderId="0" applyFont="0" applyFill="0" applyBorder="0" applyAlignment="0" applyProtection="0"/>
    <xf numFmtId="43" fontId="140"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 fillId="0" borderId="0" applyFont="0" applyFill="0" applyBorder="0" applyAlignment="0" applyProtection="0"/>
    <xf numFmtId="40" fontId="1" fillId="0" borderId="0" applyFont="0" applyFill="0" applyBorder="0" applyProtection="0">
      <alignment horizontal="right"/>
    </xf>
    <xf numFmtId="37" fontId="141" fillId="0" borderId="0" applyFont="0" applyFill="0" applyBorder="0" applyAlignment="0" applyProtection="0"/>
    <xf numFmtId="0" fontId="1" fillId="0" borderId="0" applyFont="0" applyFill="0" applyBorder="0" applyAlignment="0" applyProtection="0"/>
    <xf numFmtId="240" fontId="54" fillId="0" borderId="0"/>
    <xf numFmtId="241" fontId="1" fillId="0" borderId="0" applyFont="0" applyFill="0" applyBorder="0" applyAlignment="0" applyProtection="0"/>
    <xf numFmtId="212" fontId="99" fillId="0" borderId="103"/>
    <xf numFmtId="212" fontId="99" fillId="0" borderId="103"/>
    <xf numFmtId="0" fontId="1" fillId="0" borderId="0">
      <protection locked="0"/>
    </xf>
    <xf numFmtId="0" fontId="142" fillId="0" borderId="0"/>
    <xf numFmtId="0" fontId="66" fillId="0" borderId="0"/>
    <xf numFmtId="212" fontId="66" fillId="0" borderId="0"/>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3" fontId="143" fillId="0" borderId="0" applyFont="0" applyFill="0" applyBorder="0" applyAlignment="0" applyProtection="0"/>
    <xf numFmtId="243" fontId="1" fillId="0" borderId="0" applyFont="0" applyFill="0" applyBorder="0" applyAlignment="0" applyProtection="0">
      <alignment horizontal="left"/>
    </xf>
    <xf numFmtId="0" fontId="142" fillId="0" borderId="0"/>
    <xf numFmtId="0" fontId="66" fillId="0" borderId="0"/>
    <xf numFmtId="0" fontId="66" fillId="0" borderId="0"/>
    <xf numFmtId="243" fontId="1" fillId="0" borderId="0" applyFont="0" applyFill="0" applyBorder="0" applyAlignment="0" applyProtection="0">
      <alignment horizontal="left"/>
    </xf>
    <xf numFmtId="243" fontId="1" fillId="0" borderId="0" applyFont="0" applyFill="0" applyBorder="0" applyAlignment="0" applyProtection="0">
      <alignment horizontal="left"/>
    </xf>
    <xf numFmtId="243" fontId="1" fillId="0" borderId="0" applyFont="0" applyFill="0" applyBorder="0">
      <alignment horizontal="right"/>
      <protection locked="0"/>
    </xf>
    <xf numFmtId="243" fontId="1" fillId="0" borderId="0" applyFont="0" applyFill="0" applyBorder="0">
      <alignment horizontal="right"/>
      <protection locked="0"/>
    </xf>
    <xf numFmtId="243" fontId="1" fillId="0" borderId="0" applyFont="0" applyFill="0" applyBorder="0">
      <alignment horizontal="right"/>
      <protection locked="0"/>
    </xf>
    <xf numFmtId="243" fontId="1" fillId="0" borderId="0" applyFont="0" applyFill="0" applyBorder="0" applyAlignment="0">
      <alignment horizontal="left"/>
    </xf>
    <xf numFmtId="244" fontId="1" fillId="0" borderId="0" applyFont="0" applyFill="0" applyBorder="0" applyAlignment="0" applyProtection="0">
      <alignment horizontal="left"/>
    </xf>
    <xf numFmtId="245" fontId="1" fillId="0" borderId="0" applyFont="0" applyFill="0" applyBorder="0" applyAlignment="0" applyProtection="0">
      <alignment horizontal="left"/>
    </xf>
    <xf numFmtId="245" fontId="1" fillId="0" borderId="0" applyFont="0" applyFill="0" applyBorder="0" applyAlignment="0" applyProtection="0">
      <alignment horizontal="left"/>
    </xf>
    <xf numFmtId="246" fontId="1" fillId="0" borderId="0">
      <alignment horizontal="right"/>
    </xf>
    <xf numFmtId="247" fontId="1" fillId="0" borderId="0">
      <alignment horizontal="right"/>
    </xf>
    <xf numFmtId="0" fontId="144" fillId="0" borderId="102" applyBorder="0" applyProtection="0"/>
    <xf numFmtId="0" fontId="145" fillId="53" borderId="0">
      <alignment horizontal="center" vertical="center" wrapText="1"/>
    </xf>
    <xf numFmtId="0" fontId="146" fillId="0" borderId="0" applyFill="0" applyBorder="0" applyAlignment="0" applyProtection="0">
      <protection locked="0"/>
    </xf>
    <xf numFmtId="0" fontId="145" fillId="53" borderId="0">
      <alignment horizontal="center" vertical="center" wrapText="1"/>
    </xf>
    <xf numFmtId="212" fontId="147" fillId="0" borderId="0" applyFill="0" applyBorder="0">
      <alignment horizontal="left"/>
    </xf>
    <xf numFmtId="10" fontId="1" fillId="0" borderId="0"/>
    <xf numFmtId="0" fontId="148" fillId="0" borderId="0" applyNumberFormat="0" applyAlignment="0">
      <alignment horizontal="left"/>
    </xf>
    <xf numFmtId="0" fontId="68" fillId="0" borderId="0" applyNumberFormat="0" applyAlignment="0"/>
    <xf numFmtId="0" fontId="149" fillId="0" borderId="4" applyNumberFormat="0" applyFill="0" applyBorder="0" applyAlignment="0" applyProtection="0"/>
    <xf numFmtId="0" fontId="150" fillId="51" borderId="104" applyNumberFormat="0" applyFill="0" applyBorder="0" applyAlignment="0" applyProtection="0">
      <alignment horizontal="center" textRotation="255"/>
    </xf>
    <xf numFmtId="248" fontId="1" fillId="0" borderId="0" applyFill="0" applyBorder="0">
      <alignment horizontal="right"/>
      <protection locked="0"/>
    </xf>
    <xf numFmtId="0" fontId="151" fillId="0" borderId="8"/>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2" fontId="152" fillId="0" borderId="0"/>
    <xf numFmtId="212" fontId="152" fillId="0" borderId="0"/>
    <xf numFmtId="249" fontId="80" fillId="0" borderId="105" applyFont="0" applyFill="0" applyBorder="0" applyAlignment="0" applyProtection="0"/>
    <xf numFmtId="6" fontId="54" fillId="0" borderId="0" applyFont="0" applyFill="0" applyBorder="0" applyAlignment="0" applyProtection="0">
      <protection locked="0"/>
    </xf>
    <xf numFmtId="8" fontId="54" fillId="0" borderId="0" applyFont="0" applyFill="0" applyBorder="0" applyAlignment="0" applyProtection="0">
      <protection locked="0"/>
    </xf>
    <xf numFmtId="250" fontId="61" fillId="0" borderId="0" applyFont="0" applyFill="0" applyBorder="0" applyProtection="0"/>
    <xf numFmtId="251" fontId="61" fillId="0" borderId="0" applyFont="0" applyFill="0" applyBorder="0" applyProtection="0"/>
    <xf numFmtId="6" fontId="80" fillId="0" borderId="0">
      <alignment horizontal="center"/>
    </xf>
    <xf numFmtId="212" fontId="94" fillId="0" borderId="0" applyFont="0" applyFill="0" applyBorder="0" applyAlignment="0" applyProtection="0"/>
    <xf numFmtId="0" fontId="153" fillId="0" borderId="0" applyFont="0" applyFill="0" applyBorder="0" applyAlignment="0" applyProtection="0"/>
    <xf numFmtId="8" fontId="154" fillId="0" borderId="106">
      <protection locked="0"/>
    </xf>
    <xf numFmtId="252" fontId="1" fillId="0" borderId="0" applyFont="0" applyFill="0" applyBorder="0" applyAlignment="0" applyProtection="0">
      <alignment horizontal="right"/>
    </xf>
    <xf numFmtId="253" fontId="138" fillId="0" borderId="0" applyFont="0" applyFill="0" applyBorder="0" applyAlignment="0" applyProtection="0"/>
    <xf numFmtId="254" fontId="138" fillId="0" borderId="0" applyFont="0" applyFill="0" applyBorder="0" applyAlignment="0" applyProtection="0"/>
    <xf numFmtId="255" fontId="138" fillId="0" borderId="0" applyFont="0" applyFill="0" applyBorder="0" applyAlignment="0" applyProtection="0"/>
    <xf numFmtId="256" fontId="71" fillId="0" borderId="0" applyFont="0" applyFill="0" applyBorder="0" applyAlignment="0" applyProtection="0">
      <protection locked="0"/>
    </xf>
    <xf numFmtId="0" fontId="139" fillId="0" borderId="0" applyFont="0" applyFill="0" applyBorder="0" applyAlignment="0" applyProtection="0">
      <alignment horizontal="right"/>
    </xf>
    <xf numFmtId="44" fontId="1" fillId="0" borderId="0" applyFont="0" applyFill="0" applyBorder="0" applyAlignment="0" applyProtection="0"/>
    <xf numFmtId="44" fontId="14" fillId="0" borderId="0" applyFont="0" applyFill="0" applyBorder="0" applyAlignment="0" applyProtection="0"/>
    <xf numFmtId="44" fontId="140" fillId="0" borderId="0" applyFont="0" applyFill="0" applyBorder="0" applyAlignment="0" applyProtection="0"/>
    <xf numFmtId="44" fontId="1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0" fillId="0" borderId="0" applyFont="0" applyFill="0" applyBorder="0" applyAlignment="0" applyProtection="0"/>
    <xf numFmtId="44" fontId="140" fillId="0" borderId="0" applyFont="0" applyFill="0" applyBorder="0" applyAlignment="0" applyProtection="0"/>
    <xf numFmtId="44" fontId="140" fillId="0" borderId="0" applyFont="0" applyFill="0" applyBorder="0" applyAlignment="0" applyProtection="0"/>
    <xf numFmtId="44" fontId="140" fillId="0" borderId="0" applyFont="0" applyFill="0" applyBorder="0" applyAlignment="0" applyProtection="0"/>
    <xf numFmtId="44" fontId="140"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67" fillId="2" borderId="0" applyFont="0" applyFill="0" applyBorder="0" applyAlignment="0" applyProtection="0"/>
    <xf numFmtId="8" fontId="67" fillId="2" borderId="0" applyFont="0" applyFill="0" applyBorder="0" applyAlignment="0" applyProtection="0"/>
    <xf numFmtId="257" fontId="155" fillId="0" borderId="0" applyFont="0" applyFill="0" applyBorder="0" applyAlignment="0" applyProtection="0"/>
    <xf numFmtId="166" fontId="1" fillId="0" borderId="0" applyFont="0" applyFill="0" applyBorder="0" applyAlignment="0" applyProtection="0"/>
    <xf numFmtId="0" fontId="80" fillId="0" borderId="105" applyFont="0" applyFill="0" applyBorder="0" applyAlignment="0" applyProtection="0"/>
    <xf numFmtId="0" fontId="1" fillId="0" borderId="0">
      <protection locked="0"/>
    </xf>
    <xf numFmtId="258" fontId="1" fillId="0" borderId="0" applyFont="0" applyFill="0" applyBorder="0" applyAlignment="0" applyProtection="0">
      <alignment horizontal="left"/>
    </xf>
    <xf numFmtId="205" fontId="1" fillId="0" borderId="0" applyFont="0" applyFill="0" applyBorder="0" applyAlignment="0" applyProtection="0">
      <alignment horizontal="left"/>
    </xf>
    <xf numFmtId="205" fontId="1" fillId="0" borderId="0" applyFont="0" applyFill="0" applyBorder="0" applyAlignment="0" applyProtection="0">
      <alignment horizontal="left"/>
    </xf>
    <xf numFmtId="259" fontId="139" fillId="0" borderId="0" applyFill="0" applyBorder="0" applyProtection="0">
      <alignment vertical="center"/>
    </xf>
    <xf numFmtId="260" fontId="1" fillId="0" borderId="0" applyFill="0" applyBorder="0">
      <alignment horizontal="right"/>
    </xf>
    <xf numFmtId="198" fontId="1" fillId="2" borderId="0"/>
    <xf numFmtId="0" fontId="156" fillId="0" borderId="0" applyNumberFormat="0" applyFill="0" applyBorder="0" applyAlignment="0" applyProtection="0">
      <alignment horizontal="left"/>
    </xf>
    <xf numFmtId="0" fontId="157" fillId="0" borderId="0" applyNumberFormat="0" applyFill="0" applyBorder="0" applyAlignment="0" applyProtection="0">
      <alignment horizontal="left"/>
    </xf>
    <xf numFmtId="0" fontId="156" fillId="0" borderId="0" applyNumberFormat="0" applyFill="0" applyBorder="0" applyAlignment="0" applyProtection="0">
      <alignment horizontal="left"/>
    </xf>
    <xf numFmtId="0" fontId="158" fillId="0" borderId="0" applyNumberFormat="0" applyFill="0" applyBorder="0" applyAlignment="0" applyProtection="0">
      <alignment horizontal="right"/>
    </xf>
    <xf numFmtId="44" fontId="1" fillId="0" borderId="0" applyFont="0" applyFill="0" applyBorder="0" applyAlignment="0" applyProtection="0"/>
    <xf numFmtId="261" fontId="1" fillId="0" borderId="0" applyFont="0" applyFill="0" applyBorder="0" applyAlignment="0" applyProtection="0"/>
    <xf numFmtId="262" fontId="1" fillId="0" borderId="0" applyFont="0" applyFill="0" applyBorder="0" applyAlignment="0" applyProtection="0"/>
    <xf numFmtId="263" fontId="1" fillId="0" borderId="0" applyFont="0" applyFill="0" applyBorder="0" applyAlignment="0" applyProtection="0"/>
    <xf numFmtId="264" fontId="1" fillId="0" borderId="0" applyNumberFormat="0">
      <alignment horizontal="right"/>
    </xf>
    <xf numFmtId="240" fontId="1" fillId="0" borderId="4"/>
    <xf numFmtId="265" fontId="1" fillId="0" borderId="4">
      <alignment horizontal="left"/>
    </xf>
    <xf numFmtId="266" fontId="1" fillId="0" borderId="0" applyFont="0" applyFill="0" applyBorder="0" applyAlignment="0" applyProtection="0"/>
    <xf numFmtId="266" fontId="1" fillId="0" borderId="0" applyFont="0" applyFill="0" applyBorder="0" applyAlignment="0" applyProtection="0"/>
    <xf numFmtId="266" fontId="1" fillId="0" borderId="0" applyFont="0" applyFill="0" applyBorder="0" applyAlignment="0" applyProtection="0"/>
    <xf numFmtId="0" fontId="1" fillId="0" borderId="0">
      <protection locked="0"/>
    </xf>
    <xf numFmtId="0" fontId="66" fillId="0" borderId="0"/>
    <xf numFmtId="15" fontId="90" fillId="0" borderId="0" applyFill="0" applyBorder="0" applyAlignment="0"/>
    <xf numFmtId="267" fontId="90" fillId="38" borderId="0" applyFont="0" applyFill="0" applyBorder="0" applyAlignment="0" applyProtection="0"/>
    <xf numFmtId="268" fontId="159" fillId="38" borderId="9" applyFont="0" applyFill="0" applyBorder="0" applyAlignment="0" applyProtection="0"/>
    <xf numFmtId="209" fontId="80" fillId="38" borderId="0" applyFont="0" applyFill="0" applyBorder="0" applyAlignment="0" applyProtection="0"/>
    <xf numFmtId="17" fontId="90" fillId="0" borderId="0" applyFill="0" applyBorder="0">
      <alignment horizontal="right"/>
    </xf>
    <xf numFmtId="269" fontId="90" fillId="0" borderId="3"/>
    <xf numFmtId="270" fontId="80"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271" fontId="1" fillId="0" borderId="0" applyFont="0" applyFill="0" applyBorder="0" applyAlignment="0" applyProtection="0"/>
    <xf numFmtId="14" fontId="80" fillId="0" borderId="0" applyFont="0" applyFill="0" applyBorder="0" applyAlignment="0" applyProtection="0"/>
    <xf numFmtId="14" fontId="74" fillId="0" borderId="0" applyFill="0" applyBorder="0" applyAlignment="0"/>
    <xf numFmtId="14" fontId="91" fillId="0" borderId="0" applyFont="0" applyFill="0" applyBorder="0" applyAlignment="0"/>
    <xf numFmtId="14" fontId="1" fillId="0" borderId="0" applyFill="0" applyBorder="0">
      <alignment horizontal="center"/>
    </xf>
    <xf numFmtId="268" fontId="90" fillId="0" borderId="0" applyFill="0" applyBorder="0">
      <alignment horizontal="right"/>
    </xf>
    <xf numFmtId="272" fontId="1" fillId="0" borderId="0" applyFont="0" applyFill="0" applyBorder="0" applyAlignment="0" applyProtection="0"/>
    <xf numFmtId="17" fontId="160" fillId="38" borderId="0">
      <alignment horizontal="center"/>
      <protection locked="0"/>
    </xf>
    <xf numFmtId="273" fontId="92" fillId="0" borderId="0" applyFont="0" applyFill="0" applyBorder="0" applyAlignment="0" applyProtection="0">
      <alignment horizontal="center" vertical="center"/>
    </xf>
    <xf numFmtId="273" fontId="92" fillId="0" borderId="0" applyFont="0" applyFill="0" applyBorder="0" applyAlignment="0" applyProtection="0">
      <alignment horizontal="center" vertical="center"/>
    </xf>
    <xf numFmtId="14" fontId="125" fillId="0" borderId="0" applyFont="0" applyFill="0" applyBorder="0" applyAlignment="0" applyProtection="0">
      <alignment horizontal="center"/>
    </xf>
    <xf numFmtId="274" fontId="125" fillId="0" borderId="0" applyFont="0" applyFill="0" applyBorder="0" applyAlignment="0" applyProtection="0">
      <alignment horizontal="center"/>
    </xf>
    <xf numFmtId="0" fontId="107" fillId="0" borderId="107"/>
    <xf numFmtId="1" fontId="71" fillId="52" borderId="4">
      <alignment horizontal="center" wrapText="1"/>
    </xf>
    <xf numFmtId="39" fontId="1" fillId="41" borderId="4" applyNumberFormat="0">
      <alignment horizontal="center"/>
    </xf>
    <xf numFmtId="0" fontId="1" fillId="0" borderId="0"/>
    <xf numFmtId="275" fontId="126" fillId="0" borderId="0"/>
    <xf numFmtId="0" fontId="67" fillId="54" borderId="0"/>
    <xf numFmtId="0" fontId="161" fillId="2" borderId="0" applyNumberFormat="0" applyBorder="0" applyAlignment="0" applyProtection="0"/>
    <xf numFmtId="38" fontId="67" fillId="0" borderId="108">
      <alignment vertical="center"/>
    </xf>
    <xf numFmtId="276" fontId="1" fillId="0" borderId="0" applyFont="0" applyFill="0" applyBorder="0" applyAlignment="0" applyProtection="0"/>
    <xf numFmtId="277" fontId="1" fillId="0" borderId="0" applyFont="0" applyFill="0" applyBorder="0" applyAlignment="0" applyProtection="0"/>
    <xf numFmtId="1" fontId="96" fillId="0" borderId="109" applyNumberFormat="0">
      <alignment horizontal="center"/>
    </xf>
    <xf numFmtId="278" fontId="98" fillId="0" borderId="109">
      <alignment horizontal="center"/>
    </xf>
    <xf numFmtId="0" fontId="162" fillId="0" borderId="0">
      <protection locked="0"/>
    </xf>
    <xf numFmtId="0" fontId="163" fillId="0" borderId="0">
      <alignment horizontal="left" indent="1"/>
    </xf>
    <xf numFmtId="279" fontId="1" fillId="0" borderId="0"/>
    <xf numFmtId="280" fontId="1" fillId="0" borderId="0"/>
    <xf numFmtId="281" fontId="1" fillId="0" borderId="0"/>
    <xf numFmtId="281" fontId="164" fillId="55" borderId="0"/>
    <xf numFmtId="282" fontId="105" fillId="0" borderId="0" applyFont="0" applyFill="0" applyBorder="0" applyProtection="0"/>
    <xf numFmtId="283" fontId="105" fillId="0" borderId="0" applyFont="0" applyFill="0" applyBorder="0" applyProtection="0"/>
    <xf numFmtId="284" fontId="105" fillId="0" borderId="0" applyFont="0" applyFill="0" applyBorder="0" applyProtection="0"/>
    <xf numFmtId="279" fontId="1" fillId="0" borderId="0"/>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99" fillId="0" borderId="0" applyFont="0" applyFill="0" applyBorder="0" applyAlignment="0" applyProtection="0"/>
    <xf numFmtId="6" fontId="92" fillId="0" borderId="0" applyFont="0" applyFill="0" applyBorder="0" applyAlignment="0" applyProtection="0"/>
    <xf numFmtId="198" fontId="1" fillId="0" borderId="110" applyNumberFormat="0" applyFont="0" applyFill="0" applyAlignment="0" applyProtection="0"/>
    <xf numFmtId="0" fontId="107" fillId="0" borderId="107"/>
    <xf numFmtId="285" fontId="165" fillId="0" borderId="7" applyNumberFormat="0" applyBorder="0"/>
    <xf numFmtId="286" fontId="80" fillId="44" borderId="0" applyNumberFormat="0" applyBorder="0" applyAlignment="0" applyProtection="0">
      <alignment horizontal="right"/>
    </xf>
    <xf numFmtId="218" fontId="1" fillId="2" borderId="4">
      <alignment horizontal="center"/>
    </xf>
    <xf numFmtId="0" fontId="166" fillId="56" borderId="4">
      <protection locked="0"/>
    </xf>
    <xf numFmtId="287" fontId="167" fillId="0" borderId="111">
      <protection locked="0"/>
    </xf>
    <xf numFmtId="0" fontId="1" fillId="0" borderId="0" applyFont="0" applyBorder="0">
      <alignment horizontal="left" vertical="center" indent="1"/>
    </xf>
    <xf numFmtId="0" fontId="168" fillId="0" borderId="0">
      <protection locked="0"/>
    </xf>
    <xf numFmtId="0" fontId="168" fillId="0" borderId="0">
      <protection locked="0"/>
    </xf>
    <xf numFmtId="42" fontId="67" fillId="0" borderId="0" applyFill="0" applyBorder="0" applyAlignment="0"/>
    <xf numFmtId="212" fontId="94" fillId="0" borderId="0" applyFill="0" applyBorder="0" applyAlignment="0"/>
    <xf numFmtId="42" fontId="67" fillId="0" borderId="0" applyFill="0" applyBorder="0" applyAlignment="0"/>
    <xf numFmtId="221" fontId="1" fillId="0" borderId="0" applyFill="0" applyBorder="0" applyAlignment="0"/>
    <xf numFmtId="212" fontId="94" fillId="0" borderId="0" applyFill="0" applyBorder="0" applyAlignment="0"/>
    <xf numFmtId="0" fontId="169" fillId="0" borderId="0" applyNumberFormat="0" applyAlignment="0">
      <alignment horizontal="left"/>
    </xf>
    <xf numFmtId="17" fontId="170" fillId="57" borderId="0">
      <alignment horizontal="left"/>
    </xf>
    <xf numFmtId="0" fontId="1" fillId="58" borderId="0" applyNumberFormat="0" applyBorder="0" applyAlignment="0" applyProtection="0"/>
    <xf numFmtId="0" fontId="171" fillId="59" borderId="0" applyNumberFormat="0" applyBorder="0" applyAlignment="0">
      <protection locked="0"/>
    </xf>
    <xf numFmtId="0" fontId="172" fillId="58" borderId="0" applyNumberFormat="0" applyBorder="0" applyAlignment="0">
      <protection locked="0"/>
    </xf>
    <xf numFmtId="0" fontId="173" fillId="0" borderId="0" applyNumberFormat="0" applyFill="0" applyBorder="0" applyAlignment="0" applyProtection="0"/>
    <xf numFmtId="0" fontId="173" fillId="58" borderId="0" applyNumberFormat="0" applyBorder="0" applyAlignment="0"/>
    <xf numFmtId="0" fontId="103" fillId="0" borderId="92"/>
    <xf numFmtId="0" fontId="81" fillId="58" borderId="0" applyNumberFormat="0" applyBorder="0" applyAlignment="0">
      <protection locked="0"/>
    </xf>
    <xf numFmtId="0" fontId="166" fillId="44" borderId="4">
      <protection hidden="1"/>
    </xf>
    <xf numFmtId="288" fontId="174" fillId="60" borderId="4" applyNumberFormat="0" applyFont="0" applyBorder="0" applyAlignment="0" applyProtection="0">
      <alignment horizontal="center" vertical="center"/>
    </xf>
    <xf numFmtId="0" fontId="1" fillId="0" borderId="0" applyFont="0" applyFill="0" applyBorder="0" applyAlignment="0" applyProtection="0"/>
    <xf numFmtId="289" fontId="1" fillId="0" borderId="0" applyFont="0" applyFill="0" applyBorder="0" applyAlignment="0" applyProtection="0"/>
    <xf numFmtId="289" fontId="1" fillId="0" borderId="0" applyFont="0" applyFill="0" applyBorder="0" applyAlignment="0" applyProtection="0"/>
    <xf numFmtId="290" fontId="1" fillId="0" borderId="0"/>
    <xf numFmtId="290" fontId="164" fillId="55" borderId="0"/>
    <xf numFmtId="218" fontId="1" fillId="0" borderId="0" applyFont="0" applyFill="0" applyBorder="0" applyAlignment="0" applyProtection="0"/>
    <xf numFmtId="0" fontId="175" fillId="61" borderId="0" applyNumberFormat="0" applyBorder="0" applyAlignment="0" applyProtection="0">
      <alignment horizontal="center" vertical="center"/>
    </xf>
    <xf numFmtId="37" fontId="1" fillId="0" borderId="3"/>
    <xf numFmtId="0" fontId="162" fillId="0" borderId="0">
      <protection locked="0"/>
    </xf>
    <xf numFmtId="0" fontId="162" fillId="0" borderId="0">
      <protection locked="0"/>
    </xf>
    <xf numFmtId="0" fontId="162" fillId="0" borderId="0">
      <protection locked="0"/>
    </xf>
    <xf numFmtId="0" fontId="162" fillId="0" borderId="0">
      <protection locked="0"/>
    </xf>
    <xf numFmtId="0" fontId="162" fillId="0" borderId="0">
      <protection locked="0"/>
    </xf>
    <xf numFmtId="0" fontId="162" fillId="0" borderId="0">
      <protection locked="0"/>
    </xf>
    <xf numFmtId="0" fontId="162" fillId="0" borderId="0">
      <protection locked="0"/>
    </xf>
    <xf numFmtId="291" fontId="105" fillId="0" borderId="0" applyFont="0" applyFill="0" applyBorder="0" applyProtection="0"/>
    <xf numFmtId="292" fontId="105" fillId="0" borderId="0" applyFont="0" applyFill="0" applyBorder="0" applyProtection="0"/>
    <xf numFmtId="293" fontId="105" fillId="0" borderId="0" applyFont="0" applyFill="0" applyBorder="0" applyProtection="0"/>
    <xf numFmtId="0" fontId="162" fillId="0" borderId="0">
      <protection locked="0"/>
    </xf>
    <xf numFmtId="0" fontId="162" fillId="0" borderId="0">
      <protection locked="0"/>
    </xf>
    <xf numFmtId="0" fontId="176" fillId="0" borderId="0" applyBorder="0">
      <alignment horizontal="right"/>
    </xf>
    <xf numFmtId="0" fontId="54" fillId="0" borderId="0"/>
    <xf numFmtId="294" fontId="1" fillId="0" borderId="0"/>
    <xf numFmtId="294" fontId="1" fillId="0" borderId="0"/>
    <xf numFmtId="0" fontId="1" fillId="0" borderId="0">
      <protection locked="0"/>
    </xf>
    <xf numFmtId="248" fontId="1" fillId="0" borderId="0"/>
    <xf numFmtId="295" fontId="1" fillId="38" borderId="0" applyFont="0" applyFill="0" applyBorder="0" applyAlignment="0"/>
    <xf numFmtId="2" fontId="126" fillId="0" borderId="0"/>
    <xf numFmtId="209" fontId="66" fillId="0" borderId="0">
      <alignment horizontal="right"/>
    </xf>
    <xf numFmtId="0" fontId="66" fillId="0" borderId="0"/>
    <xf numFmtId="0" fontId="177" fillId="0" borderId="0" applyNumberFormat="0" applyFill="0" applyBorder="0" applyAlignment="0" applyProtection="0">
      <alignment vertical="top"/>
      <protection locked="0"/>
    </xf>
    <xf numFmtId="0" fontId="1" fillId="0" borderId="0" applyFill="0" applyBorder="0" applyProtection="0">
      <alignment horizontal="left"/>
    </xf>
    <xf numFmtId="0" fontId="178" fillId="0" borderId="0" applyNumberFormat="0" applyFill="0" applyBorder="0" applyAlignment="0" applyProtection="0"/>
    <xf numFmtId="0" fontId="179" fillId="0" borderId="0"/>
    <xf numFmtId="0" fontId="180" fillId="62" borderId="112" applyNumberFormat="0" applyAlignment="0">
      <protection locked="0"/>
    </xf>
    <xf numFmtId="0" fontId="180" fillId="62" borderId="112" applyNumberFormat="0" applyAlignment="0">
      <protection locked="0"/>
    </xf>
    <xf numFmtId="0" fontId="66" fillId="63" borderId="0"/>
    <xf numFmtId="296" fontId="1" fillId="0" borderId="0" applyFont="0" applyFill="0" applyBorder="0" applyAlignment="0" applyProtection="0"/>
    <xf numFmtId="296" fontId="1" fillId="0" borderId="0" applyFont="0" applyFill="0" applyBorder="0" applyAlignment="0" applyProtection="0"/>
    <xf numFmtId="296" fontId="1" fillId="0" borderId="0" applyFont="0" applyFill="0" applyBorder="0" applyAlignment="0" applyProtection="0"/>
    <xf numFmtId="0" fontId="66" fillId="0" borderId="0" applyFont="0" applyFill="0" applyBorder="0" applyAlignment="0" applyProtection="0"/>
    <xf numFmtId="37" fontId="1" fillId="0" borderId="0" applyFill="0" applyBorder="0">
      <alignment horizontal="right"/>
    </xf>
    <xf numFmtId="37" fontId="1" fillId="0" borderId="0" applyFill="0" applyBorder="0">
      <alignment horizontal="center"/>
    </xf>
    <xf numFmtId="37" fontId="1" fillId="0" borderId="0" applyFill="0" applyBorder="0">
      <alignment horizontal="right"/>
    </xf>
    <xf numFmtId="39" fontId="1" fillId="0" borderId="0" applyFill="0" applyBorder="0">
      <alignment horizontal="right"/>
    </xf>
    <xf numFmtId="222" fontId="1" fillId="0" borderId="0" applyFill="0" applyBorder="0">
      <alignment horizontal="right"/>
    </xf>
    <xf numFmtId="0" fontId="92" fillId="0" borderId="0" applyFont="0" applyFill="0" applyBorder="0" applyAlignment="0" applyProtection="0">
      <alignment horizontal="center" vertical="center"/>
    </xf>
    <xf numFmtId="0" fontId="92" fillId="0" borderId="0" applyFont="0" applyFill="0" applyBorder="0" applyAlignment="0" applyProtection="0">
      <alignment horizontal="center" vertical="center"/>
    </xf>
    <xf numFmtId="0" fontId="69" fillId="0" borderId="0" applyNumberFormat="0" applyAlignment="0" applyProtection="0">
      <alignment horizontal="center"/>
      <protection locked="0"/>
    </xf>
    <xf numFmtId="0" fontId="69" fillId="0" borderId="0" applyNumberFormat="0" applyAlignment="0" applyProtection="0">
      <alignment horizontal="center"/>
      <protection locked="0"/>
    </xf>
    <xf numFmtId="40" fontId="1" fillId="38" borderId="2" applyFont="0" applyFill="0" applyBorder="0" applyAlignment="0" applyProtection="0"/>
    <xf numFmtId="3" fontId="181" fillId="0" borderId="10" applyNumberFormat="0" applyFill="0" applyBorder="0" applyAlignment="0" applyProtection="0"/>
    <xf numFmtId="0" fontId="182" fillId="0" borderId="0" applyNumberFormat="0" applyFill="0" applyBorder="0" applyAlignment="0" applyProtection="0"/>
    <xf numFmtId="38" fontId="80" fillId="41" borderId="0" applyNumberFormat="0" applyBorder="0" applyAlignment="0" applyProtection="0"/>
    <xf numFmtId="1" fontId="183" fillId="41" borderId="0">
      <alignment horizontal="center"/>
      <protection locked="0" hidden="1"/>
    </xf>
    <xf numFmtId="297" fontId="1" fillId="41" borderId="4" applyNumberFormat="0">
      <alignment horizontal="center"/>
    </xf>
    <xf numFmtId="0" fontId="71" fillId="0" borderId="113">
      <alignment horizontal="center"/>
    </xf>
    <xf numFmtId="298" fontId="184" fillId="0" borderId="0" applyFill="0" applyBorder="0" applyAlignment="0" applyProtection="0"/>
    <xf numFmtId="184" fontId="93" fillId="38" borderId="4" applyFill="0" applyBorder="0" applyAlignment="0" applyProtection="0"/>
    <xf numFmtId="299" fontId="1" fillId="0" borderId="0" applyFont="0" applyFill="0" applyBorder="0" applyAlignment="0" applyProtection="0">
      <alignment horizontal="right"/>
    </xf>
    <xf numFmtId="38" fontId="185" fillId="0" borderId="0" applyNumberFormat="0" applyFill="0" applyBorder="0" applyAlignment="0" applyProtection="0"/>
    <xf numFmtId="0" fontId="110" fillId="64" borderId="0"/>
    <xf numFmtId="0" fontId="186" fillId="42" borderId="0">
      <alignment horizontal="left"/>
    </xf>
    <xf numFmtId="0" fontId="187" fillId="0" borderId="0" applyNumberFormat="0" applyFill="0" applyBorder="0" applyAlignment="0" applyProtection="0"/>
    <xf numFmtId="0" fontId="115" fillId="0" borderId="11" applyNumberFormat="0" applyAlignment="0" applyProtection="0">
      <alignment horizontal="left" vertical="center"/>
    </xf>
    <xf numFmtId="0" fontId="115" fillId="0" borderId="10">
      <alignment horizontal="left" vertical="center"/>
    </xf>
    <xf numFmtId="0" fontId="188" fillId="0" borderId="0">
      <alignment horizontal="center"/>
    </xf>
    <xf numFmtId="0" fontId="71" fillId="0" borderId="0">
      <alignment horizontal="right" wrapText="1"/>
    </xf>
    <xf numFmtId="0" fontId="71" fillId="0" borderId="0" applyFill="0" applyAlignment="0" applyProtection="0">
      <protection locked="0"/>
    </xf>
    <xf numFmtId="0" fontId="71" fillId="0" borderId="3" applyFill="0" applyAlignment="0" applyProtection="0">
      <protection locked="0"/>
    </xf>
    <xf numFmtId="0" fontId="66" fillId="0" borderId="0">
      <protection locked="0"/>
    </xf>
    <xf numFmtId="0" fontId="66" fillId="0" borderId="0">
      <protection locked="0"/>
    </xf>
    <xf numFmtId="49" fontId="71" fillId="0" borderId="0" applyFill="0" applyBorder="0"/>
    <xf numFmtId="243" fontId="1" fillId="0" borderId="12" applyFill="0" applyBorder="0"/>
    <xf numFmtId="17" fontId="1" fillId="0" borderId="0" applyFill="0" applyBorder="0">
      <alignment horizontal="center"/>
    </xf>
    <xf numFmtId="0" fontId="105" fillId="65" borderId="96" applyFont="0" applyProtection="0">
      <alignment horizontal="right"/>
    </xf>
    <xf numFmtId="0" fontId="189" fillId="0" borderId="6">
      <alignment horizontal="center"/>
    </xf>
    <xf numFmtId="0" fontId="189" fillId="0" borderId="0">
      <alignment horizontal="center"/>
    </xf>
    <xf numFmtId="0" fontId="190" fillId="42" borderId="0" applyNumberFormat="0" applyFont="0" applyFill="0" applyBorder="0" applyAlignment="0">
      <alignment horizontal="centerContinuous"/>
    </xf>
    <xf numFmtId="0" fontId="191" fillId="66" borderId="0" applyNumberFormat="0" applyFont="0" applyBorder="0" applyAlignment="0" applyProtection="0"/>
    <xf numFmtId="0" fontId="171" fillId="0" borderId="114" applyNumberFormat="0" applyFill="0" applyAlignment="0" applyProtection="0"/>
    <xf numFmtId="37" fontId="192" fillId="0" borderId="0" applyNumberFormat="0" applyBorder="0">
      <alignment horizontal="center"/>
    </xf>
    <xf numFmtId="37" fontId="71" fillId="0" borderId="0"/>
    <xf numFmtId="0" fontId="193" fillId="0" borderId="0" applyNumberFormat="0" applyFill="0" applyBorder="0" applyAlignment="0" applyProtection="0">
      <alignment vertical="top"/>
      <protection locked="0"/>
    </xf>
    <xf numFmtId="300" fontId="194" fillId="0" borderId="0" applyNumberFormat="0" applyFill="0" applyBorder="0" applyAlignment="0" applyProtection="0"/>
    <xf numFmtId="209" fontId="92" fillId="0" borderId="0" applyFont="0" applyFill="0" applyBorder="0" applyAlignment="0" applyProtection="0"/>
    <xf numFmtId="210"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37" fontId="171" fillId="0" borderId="0" applyFill="0" applyBorder="0">
      <protection locked="0"/>
    </xf>
    <xf numFmtId="184" fontId="171" fillId="0" borderId="0" applyFill="0" applyBorder="0">
      <protection locked="0"/>
    </xf>
    <xf numFmtId="39" fontId="171" fillId="0" borderId="0" applyFill="0" applyBorder="0">
      <protection locked="0"/>
    </xf>
    <xf numFmtId="222" fontId="171" fillId="0" borderId="0" applyFill="0" applyBorder="0">
      <protection locked="0"/>
    </xf>
    <xf numFmtId="223" fontId="171" fillId="0" borderId="0" applyFill="0" applyBorder="0">
      <protection locked="0"/>
    </xf>
    <xf numFmtId="224" fontId="171" fillId="0" borderId="0" applyFill="0" applyBorder="0">
      <protection locked="0"/>
    </xf>
    <xf numFmtId="225" fontId="1" fillId="0" borderId="0" applyFill="0" applyBorder="0">
      <protection locked="0"/>
    </xf>
    <xf numFmtId="226" fontId="1" fillId="0" borderId="0" applyFill="0" applyBorder="0">
      <protection locked="0"/>
    </xf>
    <xf numFmtId="227" fontId="1" fillId="0" borderId="0" applyFill="0" applyBorder="0">
      <protection locked="0"/>
    </xf>
    <xf numFmtId="205" fontId="1" fillId="0" borderId="0" applyFill="0" applyBorder="0">
      <protection locked="0"/>
    </xf>
    <xf numFmtId="245" fontId="1" fillId="0" borderId="0" applyFill="0" applyBorder="0">
      <protection locked="0"/>
    </xf>
    <xf numFmtId="9" fontId="171" fillId="0" borderId="0" applyFill="0" applyBorder="0">
      <protection locked="0"/>
    </xf>
    <xf numFmtId="167" fontId="171" fillId="0" borderId="0" applyFill="0" applyBorder="0">
      <protection locked="0"/>
    </xf>
    <xf numFmtId="10" fontId="171" fillId="0" borderId="0" applyFill="0" applyBorder="0">
      <protection locked="0"/>
    </xf>
    <xf numFmtId="49" fontId="171" fillId="0" borderId="7" applyFill="0" applyBorder="0">
      <protection locked="0"/>
    </xf>
    <xf numFmtId="10" fontId="80" fillId="38" borderId="4" applyNumberFormat="0" applyBorder="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184" fontId="87" fillId="64" borderId="0"/>
    <xf numFmtId="0" fontId="195" fillId="67" borderId="0">
      <alignment horizontal="right"/>
    </xf>
    <xf numFmtId="8" fontId="80" fillId="38" borderId="0" applyFont="0" applyBorder="0" applyAlignment="0" applyProtection="0">
      <protection locked="0"/>
    </xf>
    <xf numFmtId="14" fontId="196" fillId="0" borderId="0"/>
    <xf numFmtId="281" fontId="164" fillId="55" borderId="0"/>
    <xf numFmtId="295" fontId="80" fillId="38" borderId="0" applyFont="0" applyBorder="0" applyAlignment="0">
      <protection locked="0"/>
    </xf>
    <xf numFmtId="0" fontId="196" fillId="0" borderId="0"/>
    <xf numFmtId="37" fontId="59" fillId="38" borderId="0"/>
    <xf numFmtId="37" fontId="65" fillId="38" borderId="0" applyFont="0" applyProtection="0"/>
    <xf numFmtId="37" fontId="59" fillId="38" borderId="0"/>
    <xf numFmtId="215" fontId="196" fillId="0" borderId="0">
      <alignment horizontal="right"/>
    </xf>
    <xf numFmtId="0" fontId="59" fillId="38" borderId="0"/>
    <xf numFmtId="10" fontId="80" fillId="38" borderId="0">
      <protection locked="0"/>
    </xf>
    <xf numFmtId="215" fontId="196" fillId="0" borderId="0">
      <alignment horizontal="right"/>
    </xf>
    <xf numFmtId="209" fontId="197" fillId="38" borderId="0" applyNumberFormat="0" applyBorder="0" applyAlignment="0">
      <protection locked="0"/>
    </xf>
    <xf numFmtId="0" fontId="1" fillId="0" borderId="4" applyNumberFormat="0">
      <alignment horizontal="left" wrapText="1"/>
      <protection locked="0"/>
    </xf>
    <xf numFmtId="301" fontId="198" fillId="0" borderId="0" applyFill="0" applyBorder="0" applyProtection="0">
      <alignment vertical="center"/>
    </xf>
    <xf numFmtId="259" fontId="198" fillId="0" borderId="0" applyFill="0" applyBorder="0" applyProtection="0">
      <alignment vertical="center"/>
    </xf>
    <xf numFmtId="302" fontId="198" fillId="0" borderId="0" applyFill="0" applyBorder="0" applyProtection="0">
      <alignment vertical="center"/>
    </xf>
    <xf numFmtId="303" fontId="198" fillId="0" borderId="0" applyFill="0" applyBorder="0" applyProtection="0">
      <alignment vertical="center"/>
    </xf>
    <xf numFmtId="304" fontId="1" fillId="0" borderId="0"/>
    <xf numFmtId="39" fontId="80" fillId="2" borderId="0"/>
    <xf numFmtId="38" fontId="199" fillId="0" borderId="0" applyNumberFormat="0" applyBorder="0" applyProtection="0">
      <alignment horizontal="left"/>
    </xf>
    <xf numFmtId="305" fontId="80" fillId="0" borderId="0" applyFill="0" applyBorder="0">
      <alignment horizontal="right"/>
      <protection locked="0"/>
    </xf>
    <xf numFmtId="0" fontId="56" fillId="46" borderId="93">
      <alignment horizontal="left" vertical="center" wrapText="1"/>
    </xf>
    <xf numFmtId="262" fontId="1" fillId="0" borderId="0" applyNumberFormat="0" applyFill="0" applyBorder="0" applyAlignment="0" applyProtection="0"/>
    <xf numFmtId="0" fontId="91" fillId="0" borderId="0" applyNumberFormat="0" applyFont="0" applyFill="0" applyBorder="0" applyAlignment="0" applyProtection="0"/>
    <xf numFmtId="0" fontId="1" fillId="38" borderId="4" applyNumberFormat="0" applyProtection="0">
      <alignment vertical="center" wrapText="1"/>
    </xf>
    <xf numFmtId="0" fontId="176" fillId="0" borderId="10">
      <alignment horizontal="right"/>
    </xf>
    <xf numFmtId="2" fontId="61" fillId="2" borderId="0"/>
    <xf numFmtId="0" fontId="1" fillId="0" borderId="0" applyNumberFormat="0" applyFont="0" applyFill="0" applyBorder="0">
      <alignment horizontal="left"/>
    </xf>
    <xf numFmtId="0" fontId="200" fillId="0" borderId="0" applyNumberFormat="0" applyFill="0" applyBorder="0" applyAlignment="0" applyProtection="0">
      <alignment vertical="top"/>
      <protection locked="0"/>
    </xf>
    <xf numFmtId="0" fontId="201" fillId="0" borderId="0" applyNumberFormat="0" applyFill="0" applyBorder="0" applyAlignment="0" applyProtection="0">
      <alignment vertical="top"/>
      <protection locked="0"/>
    </xf>
    <xf numFmtId="0" fontId="1" fillId="52" borderId="115" applyNumberFormat="0" applyFont="0" applyBorder="0" applyAlignment="0">
      <alignment horizontal="center" vertical="top"/>
    </xf>
    <xf numFmtId="0" fontId="202" fillId="0" borderId="0"/>
    <xf numFmtId="0" fontId="203" fillId="0" borderId="0">
      <alignment horizontal="left" vertical="center" indent="1"/>
    </xf>
    <xf numFmtId="213" fontId="54" fillId="0" borderId="3">
      <alignment horizontal="right"/>
    </xf>
    <xf numFmtId="213" fontId="54" fillId="0" borderId="3">
      <alignment horizontal="right"/>
    </xf>
    <xf numFmtId="213" fontId="54" fillId="0" borderId="3">
      <alignment horizontal="right"/>
    </xf>
    <xf numFmtId="213" fontId="54" fillId="0" borderId="0">
      <alignment horizontal="right"/>
    </xf>
    <xf numFmtId="213" fontId="54" fillId="0" borderId="0">
      <alignment horizontal="left"/>
    </xf>
    <xf numFmtId="0" fontId="80" fillId="41" borderId="0"/>
    <xf numFmtId="42" fontId="67" fillId="0" borderId="0" applyFill="0" applyBorder="0" applyAlignment="0"/>
    <xf numFmtId="212" fontId="94" fillId="0" borderId="0" applyFill="0" applyBorder="0" applyAlignment="0"/>
    <xf numFmtId="42" fontId="67" fillId="0" borderId="0" applyFill="0" applyBorder="0" applyAlignment="0"/>
    <xf numFmtId="221" fontId="1" fillId="0" borderId="0" applyFill="0" applyBorder="0" applyAlignment="0"/>
    <xf numFmtId="212" fontId="94" fillId="0" borderId="0" applyFill="0" applyBorder="0" applyAlignment="0"/>
    <xf numFmtId="184" fontId="204" fillId="45" borderId="0"/>
    <xf numFmtId="38" fontId="205" fillId="0" borderId="0" applyNumberFormat="0" applyFill="0" applyBorder="0" applyAlignment="0" applyProtection="0"/>
    <xf numFmtId="3" fontId="206" fillId="0" borderId="0" applyFill="0" applyBorder="0" applyAlignment="0" applyProtection="0"/>
    <xf numFmtId="9" fontId="90" fillId="41" borderId="0" applyNumberFormat="0" applyFont="0" applyBorder="0" applyAlignment="0">
      <protection locked="0"/>
    </xf>
    <xf numFmtId="14" fontId="90" fillId="0" borderId="3" applyFont="0" applyFill="0" applyBorder="0" applyAlignment="0" applyProtection="0"/>
    <xf numFmtId="0" fontId="174" fillId="0" borderId="0"/>
    <xf numFmtId="0" fontId="207" fillId="0" borderId="0"/>
    <xf numFmtId="306" fontId="1" fillId="38" borderId="3" applyFont="0" applyFill="0" applyBorder="0" applyAlignment="0" applyProtection="0">
      <alignment horizontal="right"/>
    </xf>
    <xf numFmtId="298" fontId="208" fillId="0" borderId="0" applyFill="0" applyBorder="0" applyAlignment="0" applyProtection="0"/>
    <xf numFmtId="37" fontId="176" fillId="0" borderId="0" applyBorder="0">
      <alignment horizontal="right"/>
    </xf>
    <xf numFmtId="0" fontId="101" fillId="41" borderId="3" applyNumberFormat="0" applyFont="0"/>
    <xf numFmtId="38" fontId="67" fillId="0" borderId="0" applyFont="0" applyFill="0" applyBorder="0" applyAlignment="0" applyProtection="0"/>
    <xf numFmtId="40" fontId="67" fillId="0" borderId="0" applyFont="0" applyFill="0" applyBorder="0" applyAlignment="0" applyProtection="0"/>
    <xf numFmtId="307" fontId="1" fillId="0" borderId="0" applyFont="0" applyFill="0" applyBorder="0" applyAlignment="0" applyProtection="0"/>
    <xf numFmtId="308" fontId="1" fillId="0" borderId="0" applyFont="0" applyFill="0" applyBorder="0" applyAlignment="0" applyProtection="0"/>
    <xf numFmtId="309" fontId="1" fillId="0" borderId="0" applyFont="0" applyFill="0" applyBorder="0" applyAlignment="0" applyProtection="0"/>
    <xf numFmtId="310" fontId="1" fillId="0" borderId="0" applyFont="0" applyFill="0" applyBorder="0" applyAlignment="0" applyProtection="0"/>
    <xf numFmtId="311" fontId="209" fillId="0" borderId="0" applyFont="0" applyFill="0" applyBorder="0"/>
    <xf numFmtId="312" fontId="1" fillId="0" borderId="0" applyFont="0" applyFill="0" applyBorder="0"/>
    <xf numFmtId="312" fontId="1" fillId="0" borderId="0" applyFont="0" applyFill="0" applyBorder="0"/>
    <xf numFmtId="313" fontId="1" fillId="0" borderId="0"/>
    <xf numFmtId="312" fontId="1" fillId="0" borderId="0" applyFont="0" applyFill="0" applyBorder="0"/>
    <xf numFmtId="314" fontId="1" fillId="0" borderId="0" applyFont="0" applyFill="0" applyBorder="0" applyAlignment="0" applyProtection="0"/>
    <xf numFmtId="315" fontId="1" fillId="0" borderId="0" applyFont="0" applyFill="0" applyBorder="0" applyAlignment="0" applyProtection="0"/>
    <xf numFmtId="316" fontId="1" fillId="0" borderId="0" applyFont="0" applyFill="0" applyBorder="0" applyAlignment="0" applyProtection="0"/>
    <xf numFmtId="310" fontId="1" fillId="0" borderId="0" applyFont="0" applyFill="0" applyBorder="0" applyAlignment="0" applyProtection="0"/>
    <xf numFmtId="0" fontId="162" fillId="0" borderId="0">
      <protection locked="0"/>
    </xf>
    <xf numFmtId="317" fontId="94" fillId="0" borderId="0" applyFont="0" applyFill="0" applyBorder="0" applyAlignment="0" applyProtection="0">
      <alignment horizontal="left" vertical="center"/>
    </xf>
    <xf numFmtId="240" fontId="1" fillId="0" borderId="0" applyFont="0" applyFill="0" applyBorder="0" applyAlignment="0" applyProtection="0"/>
    <xf numFmtId="318" fontId="80"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318" fontId="80" fillId="0" borderId="0" applyFont="0" applyFill="0" applyBorder="0" applyAlignment="0" applyProtection="0"/>
    <xf numFmtId="318" fontId="80" fillId="0" borderId="0" applyFont="0" applyFill="0" applyBorder="0" applyAlignment="0" applyProtection="0"/>
    <xf numFmtId="318" fontId="80" fillId="0" borderId="0" applyFont="0" applyFill="0" applyBorder="0" applyAlignment="0" applyProtection="0"/>
    <xf numFmtId="318" fontId="80" fillId="0" borderId="0" applyFont="0" applyFill="0" applyBorder="0" applyAlignment="0" applyProtection="0"/>
    <xf numFmtId="318" fontId="80" fillId="0" borderId="0" applyFont="0" applyFill="0" applyBorder="0" applyAlignment="0" applyProtection="0"/>
    <xf numFmtId="318" fontId="80" fillId="0" borderId="0" applyFont="0" applyFill="0" applyBorder="0" applyAlignment="0" applyProtection="0"/>
    <xf numFmtId="318" fontId="80" fillId="0" borderId="0" applyFont="0" applyFill="0" applyBorder="0" applyAlignment="0" applyProtection="0"/>
    <xf numFmtId="318" fontId="80" fillId="0" borderId="0" applyFont="0" applyFill="0" applyBorder="0" applyAlignment="0" applyProtection="0"/>
    <xf numFmtId="318" fontId="80" fillId="0" borderId="0" applyFont="0" applyFill="0" applyBorder="0" applyAlignment="0" applyProtection="0"/>
    <xf numFmtId="319" fontId="105" fillId="0" borderId="0" applyFont="0" applyFill="0" applyBorder="0" applyProtection="0"/>
    <xf numFmtId="320" fontId="105" fillId="0" borderId="0" applyFont="0" applyFill="0" applyBorder="0" applyProtection="0"/>
    <xf numFmtId="212" fontId="1" fillId="0" borderId="0" applyFont="0" applyFill="0" applyBorder="0" applyAlignment="0" applyProtection="0"/>
    <xf numFmtId="302" fontId="139" fillId="0" borderId="0" applyFill="0" applyBorder="0" applyProtection="0">
      <alignment vertical="center"/>
    </xf>
    <xf numFmtId="216" fontId="1" fillId="0" borderId="116">
      <alignment horizontal="right"/>
    </xf>
    <xf numFmtId="321" fontId="80" fillId="41" borderId="0" applyFont="0" applyBorder="0" applyAlignment="0" applyProtection="0">
      <alignment horizontal="right"/>
      <protection hidden="1"/>
    </xf>
    <xf numFmtId="0" fontId="210" fillId="0" borderId="0"/>
    <xf numFmtId="0" fontId="54" fillId="0" borderId="0"/>
    <xf numFmtId="0" fontId="211" fillId="0" borderId="117" applyNumberFormat="0" applyAlignment="0"/>
    <xf numFmtId="15" fontId="1" fillId="68" borderId="1" applyNumberFormat="0" applyBorder="0" applyAlignment="0">
      <alignment horizontal="center"/>
    </xf>
    <xf numFmtId="37" fontId="212" fillId="0" borderId="0"/>
    <xf numFmtId="0" fontId="1" fillId="0" borderId="118">
      <alignment horizontal="center"/>
    </xf>
    <xf numFmtId="0" fontId="1" fillId="41" borderId="4" applyNumberFormat="0" applyAlignment="0"/>
    <xf numFmtId="322" fontId="105" fillId="0" borderId="0" applyFont="0" applyFill="0" applyBorder="0" applyProtection="0"/>
    <xf numFmtId="323" fontId="105" fillId="0" borderId="0" applyFont="0" applyFill="0" applyBorder="0" applyProtection="0"/>
    <xf numFmtId="324" fontId="105" fillId="0" borderId="0" applyFont="0" applyFill="0" applyBorder="0" applyProtection="0"/>
    <xf numFmtId="325" fontId="105" fillId="0" borderId="0" applyFont="0" applyFill="0" applyBorder="0" applyProtection="0"/>
    <xf numFmtId="326" fontId="105" fillId="0" borderId="0" applyFont="0" applyFill="0" applyBorder="0" applyProtection="0"/>
    <xf numFmtId="0" fontId="54" fillId="0" borderId="0"/>
    <xf numFmtId="327" fontId="80" fillId="0" borderId="0" applyFont="0" applyFill="0" applyBorder="0" applyAlignment="0" applyProtection="0">
      <alignment horizontal="right"/>
    </xf>
    <xf numFmtId="328" fontId="54"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38" fontId="59" fillId="0" borderId="0" applyFont="0" applyFill="0" applyBorder="0" applyAlignment="0" applyProtection="0"/>
    <xf numFmtId="0" fontId="54" fillId="0" borderId="0" applyFont="0" applyFill="0" applyBorder="0" applyAlignment="0" applyProtection="0"/>
    <xf numFmtId="40" fontId="80" fillId="0" borderId="0" applyFont="0" applyFill="0" applyBorder="0" applyAlignment="0"/>
    <xf numFmtId="197" fontId="80" fillId="0" borderId="0" applyFont="0" applyFill="0" applyBorder="0" applyAlignment="0"/>
    <xf numFmtId="0" fontId="14" fillId="0" borderId="0"/>
    <xf numFmtId="0" fontId="14" fillId="0" borderId="0"/>
    <xf numFmtId="0" fontId="140" fillId="0" borderId="0"/>
    <xf numFmtId="0" fontId="1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0" fillId="0" borderId="0"/>
    <xf numFmtId="0" fontId="14" fillId="0" borderId="0"/>
    <xf numFmtId="0" fontId="14" fillId="0" borderId="0"/>
    <xf numFmtId="0" fontId="140" fillId="0" borderId="0"/>
    <xf numFmtId="0" fontId="14" fillId="0" borderId="0"/>
    <xf numFmtId="0" fontId="14" fillId="0" borderId="0"/>
    <xf numFmtId="0" fontId="140" fillId="0" borderId="0"/>
    <xf numFmtId="0" fontId="213" fillId="0" borderId="0"/>
    <xf numFmtId="0" fontId="1" fillId="0" borderId="0"/>
    <xf numFmtId="0" fontId="14" fillId="0" borderId="0"/>
    <xf numFmtId="0" fontId="213" fillId="0" borderId="0"/>
    <xf numFmtId="0" fontId="140" fillId="0" borderId="0"/>
    <xf numFmtId="0" fontId="140" fillId="0" borderId="0"/>
    <xf numFmtId="0" fontId="140" fillId="0" borderId="0"/>
    <xf numFmtId="0" fontId="140" fillId="0" borderId="0"/>
    <xf numFmtId="0" fontId="14" fillId="0" borderId="0"/>
    <xf numFmtId="0" fontId="140" fillId="0" borderId="0"/>
    <xf numFmtId="0" fontId="14" fillId="0" borderId="0"/>
    <xf numFmtId="0" fontId="14" fillId="0" borderId="0"/>
    <xf numFmtId="0" fontId="14" fillId="0" borderId="0"/>
    <xf numFmtId="0" fontId="14" fillId="0" borderId="0"/>
    <xf numFmtId="0" fontId="140" fillId="0" borderId="0"/>
    <xf numFmtId="0" fontId="14" fillId="0" borderId="0"/>
    <xf numFmtId="0" fontId="14" fillId="0" borderId="0"/>
    <xf numFmtId="0" fontId="140" fillId="0" borderId="0"/>
    <xf numFmtId="0" fontId="14" fillId="0" borderId="0"/>
    <xf numFmtId="0" fontId="14" fillId="0" borderId="0"/>
    <xf numFmtId="0" fontId="140" fillId="0" borderId="0"/>
    <xf numFmtId="0" fontId="14" fillId="0" borderId="0"/>
    <xf numFmtId="0" fontId="14" fillId="0" borderId="0"/>
    <xf numFmtId="0" fontId="1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xf numFmtId="0" fontId="105" fillId="0" borderId="0"/>
    <xf numFmtId="0" fontId="140" fillId="0" borderId="0"/>
    <xf numFmtId="0" fontId="140" fillId="0" borderId="0"/>
    <xf numFmtId="0" fontId="1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0" fillId="0" borderId="0"/>
    <xf numFmtId="0" fontId="14" fillId="0" borderId="0"/>
    <xf numFmtId="0" fontId="14" fillId="0" borderId="0"/>
    <xf numFmtId="0" fontId="14" fillId="0" borderId="0"/>
    <xf numFmtId="0" fontId="14" fillId="0" borderId="0"/>
    <xf numFmtId="0" fontId="14" fillId="0" borderId="0"/>
    <xf numFmtId="0" fontId="105" fillId="0" borderId="0"/>
    <xf numFmtId="0" fontId="1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0" fillId="0" borderId="0"/>
    <xf numFmtId="0" fontId="140" fillId="0" borderId="0"/>
    <xf numFmtId="0" fontId="105" fillId="0" borderId="0"/>
    <xf numFmtId="0" fontId="140" fillId="0" borderId="0"/>
    <xf numFmtId="0" fontId="140" fillId="0" borderId="0"/>
    <xf numFmtId="0" fontId="140" fillId="0" borderId="0"/>
    <xf numFmtId="0" fontId="140" fillId="0" borderId="0"/>
    <xf numFmtId="0" fontId="140" fillId="0" borderId="0"/>
    <xf numFmtId="0" fontId="1" fillId="0" borderId="0"/>
    <xf numFmtId="0" fontId="1" fillId="0" borderId="0"/>
    <xf numFmtId="0" fontId="14"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 fillId="0" borderId="0"/>
    <xf numFmtId="0" fontId="14" fillId="0" borderId="0"/>
    <xf numFmtId="209" fontId="90" fillId="0" borderId="0" applyNumberFormat="0" applyFill="0" applyBorder="0" applyAlignment="0" applyProtection="0"/>
    <xf numFmtId="38" fontId="214" fillId="0" borderId="0" applyFill="0" applyBorder="0" applyProtection="0"/>
    <xf numFmtId="209" fontId="90" fillId="0" borderId="0" applyNumberFormat="0" applyFill="0" applyBorder="0" applyAlignment="0" applyProtection="0"/>
    <xf numFmtId="329" fontId="80" fillId="0" borderId="0" applyFont="0" applyFill="0" applyBorder="0" applyAlignment="0" applyProtection="0"/>
    <xf numFmtId="330" fontId="1" fillId="56" borderId="10">
      <alignment horizontal="center"/>
    </xf>
    <xf numFmtId="330" fontId="1" fillId="0" borderId="0">
      <alignment horizontal="center"/>
    </xf>
    <xf numFmtId="331" fontId="1" fillId="0" borderId="0">
      <alignment horizontal="center"/>
    </xf>
    <xf numFmtId="0" fontId="80" fillId="0" borderId="0" applyFont="0" applyFill="0" applyBorder="0" applyAlignment="0" applyProtection="0">
      <alignment horizontal="right"/>
    </xf>
    <xf numFmtId="332" fontId="80" fillId="0" borderId="0"/>
    <xf numFmtId="0" fontId="1" fillId="0" borderId="0" applyFont="0" applyAlignment="0">
      <alignment horizontal="center"/>
    </xf>
    <xf numFmtId="0" fontId="1" fillId="0" borderId="0" applyFont="0" applyAlignment="0">
      <alignment horizontal="center"/>
    </xf>
    <xf numFmtId="0" fontId="1" fillId="0" borderId="0" applyFont="0" applyAlignment="0">
      <alignment horizontal="center"/>
    </xf>
    <xf numFmtId="333" fontId="1" fillId="0" borderId="0"/>
    <xf numFmtId="6" fontId="215" fillId="0" borderId="0">
      <alignment horizontal="center"/>
    </xf>
    <xf numFmtId="0" fontId="67" fillId="0" borderId="0"/>
    <xf numFmtId="0" fontId="80" fillId="38" borderId="4">
      <alignment horizontal="center"/>
      <protection locked="0"/>
    </xf>
    <xf numFmtId="209" fontId="80" fillId="38" borderId="0">
      <protection locked="0"/>
    </xf>
    <xf numFmtId="0" fontId="80" fillId="38" borderId="0">
      <protection locked="0"/>
    </xf>
    <xf numFmtId="334" fontId="1" fillId="0" borderId="0">
      <alignment horizontal="center" vertical="center"/>
    </xf>
    <xf numFmtId="209" fontId="80" fillId="0" borderId="0"/>
    <xf numFmtId="335" fontId="1" fillId="0" borderId="0"/>
    <xf numFmtId="336" fontId="1" fillId="0" borderId="0">
      <protection locked="0"/>
    </xf>
    <xf numFmtId="337" fontId="80" fillId="0" borderId="0" applyFont="0" applyFill="0" applyBorder="0" applyAlignment="0" applyProtection="0"/>
    <xf numFmtId="338" fontId="80" fillId="0" borderId="0" applyFont="0" applyFill="0" applyBorder="0" applyAlignment="0" applyProtection="0"/>
    <xf numFmtId="0" fontId="1" fillId="69" borderId="4" applyNumberFormat="0" applyFont="0" applyBorder="0" applyAlignment="0" applyProtection="0"/>
    <xf numFmtId="241" fontId="216" fillId="0" borderId="119" applyNumberFormat="0" applyBorder="0" applyAlignment="0" applyProtection="0">
      <alignment horizontal="center" vertical="center"/>
    </xf>
    <xf numFmtId="0" fontId="1" fillId="70" borderId="120" applyNumberFormat="0" applyFont="0" applyAlignment="0" applyProtection="0"/>
    <xf numFmtId="0" fontId="1" fillId="70" borderId="120" applyNumberFormat="0" applyFont="0" applyAlignment="0" applyProtection="0"/>
    <xf numFmtId="0" fontId="14" fillId="33" borderId="26" applyNumberFormat="0" applyFont="0" applyAlignment="0" applyProtection="0"/>
    <xf numFmtId="164" fontId="217" fillId="0" borderId="0"/>
    <xf numFmtId="40" fontId="218" fillId="0" borderId="0" applyFill="0" applyBorder="0" applyProtection="0"/>
    <xf numFmtId="339" fontId="80" fillId="0" borderId="0" applyFont="0" applyFill="0" applyBorder="0" applyAlignment="0" applyProtection="0"/>
    <xf numFmtId="38" fontId="219" fillId="0" borderId="0"/>
    <xf numFmtId="37" fontId="54" fillId="0" borderId="0"/>
    <xf numFmtId="0" fontId="1" fillId="0" borderId="0"/>
    <xf numFmtId="0" fontId="1" fillId="0" borderId="0"/>
    <xf numFmtId="340" fontId="105" fillId="0" borderId="0" applyFont="0" applyFill="0" applyBorder="0" applyProtection="0"/>
    <xf numFmtId="341" fontId="105" fillId="0" borderId="0" applyFont="0" applyFill="0" applyBorder="0" applyProtection="0"/>
    <xf numFmtId="342" fontId="105" fillId="0" borderId="0" applyFont="0" applyFill="0" applyBorder="0" applyProtection="0"/>
    <xf numFmtId="0" fontId="1" fillId="0" borderId="0"/>
    <xf numFmtId="343" fontId="1" fillId="0" borderId="0"/>
    <xf numFmtId="343" fontId="1" fillId="0" borderId="0"/>
    <xf numFmtId="343" fontId="1" fillId="0" borderId="0"/>
    <xf numFmtId="37" fontId="1" fillId="0" borderId="0"/>
    <xf numFmtId="344" fontId="1" fillId="0" borderId="0" applyNumberFormat="0" applyFill="0" applyBorder="0" applyAlignment="0" applyProtection="0"/>
    <xf numFmtId="0" fontId="90"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20"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344" fontId="1" fillId="0" borderId="0" applyNumberFormat="0" applyFill="0" applyBorder="0" applyAlignment="0" applyProtection="0"/>
    <xf numFmtId="237" fontId="1" fillId="0" borderId="0" applyNumberFormat="0" applyFill="0" applyBorder="0" applyAlignment="0" applyProtection="0"/>
    <xf numFmtId="4" fontId="1" fillId="0" borderId="0"/>
    <xf numFmtId="345" fontId="80" fillId="0" borderId="0" applyFont="0" applyFill="0" applyBorder="0" applyAlignment="0" applyProtection="0"/>
    <xf numFmtId="221" fontId="1" fillId="0" borderId="0" applyFont="0" applyFill="0" applyBorder="0" applyAlignment="0" applyProtection="0"/>
    <xf numFmtId="287" fontId="1" fillId="0" borderId="0" applyFont="0" applyFill="0" applyBorder="0" applyAlignment="0" applyProtection="0"/>
    <xf numFmtId="40" fontId="221" fillId="0" borderId="0" applyFont="0" applyFill="0" applyBorder="0" applyAlignment="0" applyProtection="0"/>
    <xf numFmtId="38" fontId="221" fillId="0" borderId="0" applyFont="0" applyFill="0" applyBorder="0" applyAlignment="0" applyProtection="0"/>
    <xf numFmtId="0" fontId="1" fillId="0" borderId="0">
      <alignment horizontal="left" vertical="top"/>
      <protection locked="0"/>
    </xf>
    <xf numFmtId="0" fontId="222" fillId="0" borderId="0">
      <alignment horizontal="left"/>
    </xf>
    <xf numFmtId="346" fontId="1" fillId="0" borderId="0"/>
    <xf numFmtId="346" fontId="1" fillId="0" borderId="0"/>
    <xf numFmtId="40" fontId="74" fillId="59" borderId="0">
      <alignment horizontal="right"/>
    </xf>
    <xf numFmtId="0" fontId="223" fillId="46" borderId="0">
      <alignment horizontal="center"/>
    </xf>
    <xf numFmtId="0" fontId="224" fillId="71" borderId="0"/>
    <xf numFmtId="0" fontId="225" fillId="0" borderId="0"/>
    <xf numFmtId="9" fontId="226" fillId="0" borderId="0" applyBorder="0">
      <alignment horizontal="right"/>
    </xf>
    <xf numFmtId="0" fontId="225" fillId="0" borderId="0"/>
    <xf numFmtId="0" fontId="227" fillId="59" borderId="0" applyBorder="0">
      <alignment horizontal="centerContinuous"/>
    </xf>
    <xf numFmtId="0" fontId="228" fillId="71" borderId="0" applyBorder="0">
      <alignment horizontal="centerContinuous"/>
    </xf>
    <xf numFmtId="219" fontId="1" fillId="0" borderId="0" applyFont="0" applyFill="0" applyBorder="0" applyAlignment="0" applyProtection="0"/>
    <xf numFmtId="347" fontId="1" fillId="0" borderId="0" applyFont="0" applyFill="0" applyBorder="0" applyAlignment="0" applyProtection="0"/>
    <xf numFmtId="0" fontId="66" fillId="72" borderId="0" applyNumberFormat="0" applyFont="0" applyBorder="0" applyAlignment="0" applyProtection="0"/>
    <xf numFmtId="0" fontId="66" fillId="73" borderId="0" applyNumberFormat="0" applyFont="0" applyBorder="0" applyAlignment="0" applyProtection="0"/>
    <xf numFmtId="0" fontId="66" fillId="74" borderId="0" applyNumberFormat="0" applyFont="0" applyBorder="0" applyAlignment="0" applyProtection="0">
      <alignment horizontal="center"/>
    </xf>
    <xf numFmtId="0" fontId="66" fillId="75" borderId="121" applyNumberFormat="0" applyFont="0" applyBorder="0" applyAlignment="0" applyProtection="0"/>
    <xf numFmtId="0" fontId="66" fillId="76" borderId="121" applyNumberFormat="0" applyFont="0" applyBorder="0" applyAlignment="0"/>
    <xf numFmtId="0" fontId="66" fillId="77" borderId="121" applyNumberFormat="0" applyFont="0" applyBorder="0" applyAlignment="0"/>
    <xf numFmtId="0" fontId="80" fillId="78" borderId="0" applyNumberFormat="0" applyFont="0" applyBorder="0" applyAlignment="0" applyProtection="0">
      <alignment horizontal="center"/>
      <protection hidden="1"/>
    </xf>
    <xf numFmtId="0" fontId="229" fillId="0" borderId="0" applyFill="0" applyBorder="0" applyProtection="0">
      <alignment horizontal="left"/>
    </xf>
    <xf numFmtId="0" fontId="230" fillId="0" borderId="0" applyFill="0" applyBorder="0" applyProtection="0">
      <alignment horizontal="left"/>
    </xf>
    <xf numFmtId="0" fontId="1" fillId="0" borderId="0"/>
    <xf numFmtId="0" fontId="231" fillId="0" borderId="0"/>
    <xf numFmtId="0" fontId="1" fillId="43" borderId="0" applyNumberFormat="0" applyFont="0" applyBorder="0" applyAlignment="0" applyProtection="0">
      <protection hidden="1"/>
    </xf>
    <xf numFmtId="0" fontId="1" fillId="79" borderId="0" applyNumberFormat="0" applyFont="0" applyBorder="0" applyAlignment="0" applyProtection="0">
      <protection hidden="1"/>
    </xf>
    <xf numFmtId="0" fontId="1" fillId="80" borderId="0" applyNumberFormat="0" applyFont="0" applyBorder="0" applyAlignment="0" applyProtection="0">
      <protection hidden="1"/>
    </xf>
    <xf numFmtId="0" fontId="1" fillId="81" borderId="0" applyNumberFormat="0" applyFont="0" applyBorder="0" applyAlignment="0" applyProtection="0">
      <protection hidden="1"/>
    </xf>
    <xf numFmtId="0" fontId="1" fillId="82" borderId="0" applyNumberFormat="0" applyFont="0" applyBorder="0" applyAlignment="0" applyProtection="0">
      <protection hidden="1"/>
    </xf>
    <xf numFmtId="0" fontId="1" fillId="83" borderId="0" applyNumberFormat="0" applyFont="0" applyBorder="0" applyAlignment="0" applyProtection="0">
      <protection hidden="1"/>
    </xf>
    <xf numFmtId="348" fontId="80" fillId="0" borderId="0"/>
    <xf numFmtId="10" fontId="219" fillId="0" borderId="0"/>
    <xf numFmtId="14" fontId="92" fillId="0" borderId="0">
      <alignment horizontal="center" wrapText="1"/>
      <protection locked="0"/>
    </xf>
    <xf numFmtId="10" fontId="66" fillId="0" borderId="0"/>
    <xf numFmtId="349" fontId="138" fillId="0" borderId="0" applyFont="0" applyFill="0" applyBorder="0" applyAlignment="0" applyProtection="0"/>
    <xf numFmtId="350" fontId="54" fillId="0" borderId="0" applyFont="0" applyFill="0" applyBorder="0" applyAlignment="0" applyProtection="0"/>
    <xf numFmtId="351" fontId="1" fillId="0" borderId="0" applyFont="0" applyFill="0" applyBorder="0" applyAlignment="0" applyProtection="0"/>
    <xf numFmtId="352" fontId="1" fillId="0" borderId="0" applyFont="0" applyFill="0" applyBorder="0" applyAlignment="0" applyProtection="0"/>
    <xf numFmtId="0" fontId="80" fillId="0" borderId="0"/>
    <xf numFmtId="353" fontId="1" fillId="0" borderId="0" applyFont="0"/>
    <xf numFmtId="10" fontId="54" fillId="0" borderId="0" applyFont="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1" fontId="67" fillId="0" borderId="0" applyFont="0" applyFill="0" applyBorder="0" applyAlignment="0" applyProtection="0"/>
    <xf numFmtId="167" fontId="53" fillId="0" borderId="0" applyFont="0" applyFill="0" applyBorder="0" applyAlignment="0" applyProtection="0"/>
    <xf numFmtId="305" fontId="161" fillId="0" borderId="0" applyFill="0" applyBorder="0" applyAlignment="0" applyProtection="0"/>
    <xf numFmtId="167" fontId="53" fillId="0" borderId="0" applyFont="0" applyFill="0" applyBorder="0" applyAlignment="0" applyProtection="0"/>
    <xf numFmtId="354" fontId="161" fillId="38" borderId="4" applyFill="0" applyBorder="0" applyAlignment="0" applyProtection="0">
      <alignment horizontal="right"/>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54" fillId="38" borderId="0" applyFont="0" applyFill="0" applyBorder="0" applyAlignment="0" applyProtection="0"/>
    <xf numFmtId="0" fontId="54" fillId="38"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05" fillId="0" borderId="0" applyFont="0" applyFill="0" applyBorder="0" applyAlignment="0" applyProtection="0"/>
    <xf numFmtId="9" fontId="14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0" fillId="0" borderId="0" applyFont="0" applyFill="0" applyBorder="0" applyAlignment="0" applyProtection="0"/>
    <xf numFmtId="9" fontId="14" fillId="0" borderId="0" applyFont="0" applyFill="0" applyBorder="0" applyAlignment="0" applyProtection="0"/>
    <xf numFmtId="9" fontId="14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55" fontId="92" fillId="0" borderId="0" applyFont="0" applyFill="0" applyBorder="0" applyProtection="0">
      <alignment horizontal="right"/>
    </xf>
    <xf numFmtId="356" fontId="1" fillId="0" borderId="0" applyFont="0" applyFill="0" applyBorder="0" applyAlignment="0" applyProtection="0"/>
    <xf numFmtId="356" fontId="1" fillId="0" borderId="0" applyFont="0" applyFill="0" applyBorder="0" applyAlignment="0" applyProtection="0"/>
    <xf numFmtId="356" fontId="1" fillId="0" borderId="0" applyFont="0" applyFill="0" applyBorder="0" applyAlignment="0" applyProtection="0"/>
    <xf numFmtId="167" fontId="1" fillId="0" borderId="0" applyFill="0" applyBorder="0"/>
    <xf numFmtId="357" fontId="1" fillId="0" borderId="0" applyFont="0" applyFill="0" applyBorder="0" applyAlignment="0" applyProtection="0">
      <alignment horizontal="left"/>
    </xf>
    <xf numFmtId="357" fontId="1" fillId="0" borderId="0" applyFont="0" applyFill="0" applyBorder="0" applyAlignment="0" applyProtection="0">
      <alignment horizontal="left"/>
    </xf>
    <xf numFmtId="357" fontId="1" fillId="0" borderId="0" applyFont="0" applyFill="0" applyBorder="0" applyAlignment="0" applyProtection="0">
      <alignment horizontal="left"/>
    </xf>
    <xf numFmtId="10" fontId="107" fillId="2" borderId="0"/>
    <xf numFmtId="0" fontId="99" fillId="0" borderId="0"/>
    <xf numFmtId="0" fontId="232" fillId="0" borderId="0" applyNumberFormat="0"/>
    <xf numFmtId="358" fontId="130" fillId="0" borderId="0" applyFont="0" applyFill="0" applyBorder="0" applyAlignment="0" applyProtection="0">
      <alignment horizontal="left" vertical="center"/>
    </xf>
    <xf numFmtId="37" fontId="233" fillId="0" borderId="0"/>
    <xf numFmtId="0" fontId="67" fillId="0" borderId="0" applyNumberFormat="0" applyFont="0" applyFill="0" applyBorder="0" applyAlignment="0" applyProtection="0">
      <alignment horizontal="left"/>
    </xf>
    <xf numFmtId="15" fontId="67" fillId="0" borderId="0" applyFont="0" applyFill="0" applyBorder="0" applyAlignment="0" applyProtection="0"/>
    <xf numFmtId="4" fontId="67" fillId="0" borderId="0" applyFont="0" applyFill="0" applyBorder="0" applyAlignment="0" applyProtection="0"/>
    <xf numFmtId="0" fontId="56" fillId="0" borderId="6">
      <alignment horizontal="center"/>
    </xf>
    <xf numFmtId="3" fontId="67" fillId="0" borderId="0" applyFont="0" applyFill="0" applyBorder="0" applyAlignment="0" applyProtection="0"/>
    <xf numFmtId="0" fontId="67" fillId="51" borderId="0" applyNumberFormat="0" applyFont="0" applyBorder="0" applyAlignment="0" applyProtection="0"/>
    <xf numFmtId="184" fontId="54" fillId="0" borderId="0">
      <alignment vertical="top"/>
    </xf>
    <xf numFmtId="184" fontId="54" fillId="0" borderId="0">
      <alignment vertical="top"/>
    </xf>
    <xf numFmtId="184" fontId="54" fillId="0" borderId="0">
      <alignment vertical="top"/>
    </xf>
    <xf numFmtId="184" fontId="54" fillId="0" borderId="0">
      <alignment vertical="top"/>
    </xf>
    <xf numFmtId="184" fontId="54" fillId="0" borderId="0">
      <alignment vertical="top"/>
    </xf>
    <xf numFmtId="184" fontId="54" fillId="0" borderId="0">
      <alignment vertical="top"/>
    </xf>
    <xf numFmtId="184" fontId="54" fillId="0" borderId="0">
      <alignment vertical="top"/>
    </xf>
    <xf numFmtId="184" fontId="54" fillId="0" borderId="0">
      <alignment vertical="top"/>
    </xf>
    <xf numFmtId="184" fontId="54" fillId="0" borderId="0">
      <alignment vertical="top"/>
    </xf>
    <xf numFmtId="184" fontId="54" fillId="0" borderId="0">
      <alignment vertical="top"/>
    </xf>
    <xf numFmtId="184" fontId="54" fillId="0" borderId="0">
      <alignment vertical="top"/>
    </xf>
    <xf numFmtId="37" fontId="80" fillId="52" borderId="0"/>
    <xf numFmtId="209" fontId="234" fillId="0" borderId="0" applyNumberFormat="0" applyFill="0" applyBorder="0" applyAlignment="0" applyProtection="0"/>
    <xf numFmtId="0" fontId="235" fillId="84" borderId="0" applyNumberFormat="0" applyFont="0" applyBorder="0" applyAlignment="0">
      <alignment horizontal="center"/>
    </xf>
    <xf numFmtId="0" fontId="233" fillId="0" borderId="0" applyNumberFormat="0" applyProtection="0">
      <alignment horizontal="center" wrapText="1"/>
    </xf>
    <xf numFmtId="0" fontId="233" fillId="0" borderId="0" applyNumberFormat="0" applyProtection="0">
      <alignment horizontal="center" wrapText="1"/>
    </xf>
    <xf numFmtId="265" fontId="179" fillId="0" borderId="0" applyNumberFormat="0" applyFill="0" applyBorder="0" applyAlignment="0" applyProtection="0">
      <alignment horizontal="left"/>
    </xf>
    <xf numFmtId="0" fontId="1" fillId="0" borderId="0" applyNumberFormat="0" applyFont="0" applyFill="0" applyBorder="0">
      <alignment horizontal="right"/>
    </xf>
    <xf numFmtId="49" fontId="71" fillId="56" borderId="10" applyNumberFormat="0">
      <alignment vertical="center"/>
    </xf>
    <xf numFmtId="213" fontId="54" fillId="0" borderId="0">
      <alignment horizontal="center"/>
    </xf>
    <xf numFmtId="0" fontId="54" fillId="0" borderId="4"/>
    <xf numFmtId="0" fontId="54" fillId="0" borderId="4"/>
    <xf numFmtId="0" fontId="233" fillId="2" borderId="0">
      <alignment horizontal="center" wrapText="1"/>
    </xf>
    <xf numFmtId="0" fontId="233" fillId="2" borderId="0">
      <alignment horizontal="center" wrapText="1"/>
    </xf>
    <xf numFmtId="0" fontId="1" fillId="38" borderId="122"/>
    <xf numFmtId="0" fontId="1" fillId="38" borderId="122"/>
    <xf numFmtId="0" fontId="1" fillId="38" borderId="122"/>
    <xf numFmtId="0" fontId="54" fillId="85" borderId="0" applyNumberFormat="0" applyFont="0" applyBorder="0" applyAlignment="0" applyProtection="0"/>
    <xf numFmtId="0" fontId="235" fillId="1" borderId="10" applyNumberFormat="0" applyFont="0" applyAlignment="0">
      <alignment horizontal="center"/>
    </xf>
    <xf numFmtId="0" fontId="91" fillId="0" borderId="0"/>
    <xf numFmtId="0" fontId="1" fillId="0" borderId="0"/>
    <xf numFmtId="0" fontId="1" fillId="0" borderId="0"/>
    <xf numFmtId="0" fontId="1" fillId="0" borderId="0"/>
    <xf numFmtId="0" fontId="179" fillId="0" borderId="123"/>
    <xf numFmtId="0" fontId="236" fillId="0" borderId="0" applyNumberFormat="0" applyFill="0" applyBorder="0" applyAlignment="0">
      <alignment horizontal="center"/>
    </xf>
    <xf numFmtId="0" fontId="1" fillId="0" borderId="0" applyNumberFormat="0" applyFont="0" applyFill="0" applyBorder="0" applyAlignment="0" applyProtection="0"/>
    <xf numFmtId="272" fontId="1" fillId="0" borderId="0">
      <alignment horizontal="left"/>
    </xf>
    <xf numFmtId="0" fontId="68" fillId="0" borderId="0">
      <alignment vertical="center"/>
    </xf>
    <xf numFmtId="0" fontId="68" fillId="0" borderId="0">
      <alignment vertical="center"/>
    </xf>
    <xf numFmtId="0" fontId="53" fillId="0" borderId="0"/>
    <xf numFmtId="0" fontId="53" fillId="0" borderId="0"/>
    <xf numFmtId="0" fontId="1" fillId="0" borderId="0" applyNumberFormat="0" applyFill="0" applyBorder="0" applyAlignment="0" applyProtection="0"/>
    <xf numFmtId="0" fontId="53" fillId="0" borderId="0"/>
    <xf numFmtId="0" fontId="1" fillId="0" borderId="0" applyNumberFormat="0" applyFill="0" applyBorder="0" applyAlignment="0" applyProtection="0"/>
    <xf numFmtId="0" fontId="53"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71" fillId="0" borderId="0" applyNumberFormat="0" applyFill="0" applyBorder="0" applyProtection="0">
      <alignment horizontal="left"/>
    </xf>
    <xf numFmtId="0" fontId="1" fillId="0" borderId="0" applyNumberFormat="0" applyFill="0" applyBorder="0" applyAlignment="0" applyProtection="0"/>
    <xf numFmtId="0" fontId="71" fillId="0" borderId="0" applyNumberFormat="0" applyFill="0" applyBorder="0" applyProtection="0">
      <alignment horizontal="center"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3" fillId="0" borderId="0"/>
    <xf numFmtId="0" fontId="1" fillId="0" borderId="0" applyNumberFormat="0" applyFill="0" applyBorder="0" applyAlignment="0" applyProtection="0"/>
    <xf numFmtId="0" fontId="1" fillId="0" borderId="0" applyNumberFormat="0" applyFill="0" applyBorder="0" applyAlignment="0" applyProtection="0"/>
    <xf numFmtId="0" fontId="53" fillId="0" borderId="0"/>
    <xf numFmtId="0" fontId="53"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53" fillId="0" borderId="0"/>
    <xf numFmtId="0" fontId="1" fillId="0" borderId="0" applyNumberFormat="0" applyFill="0" applyBorder="0" applyAlignment="0" applyProtection="0"/>
    <xf numFmtId="0" fontId="1" fillId="0" borderId="0" applyNumberFormat="0" applyFill="0" applyBorder="0" applyAlignment="0" applyProtection="0"/>
    <xf numFmtId="0" fontId="53"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53" fillId="0" borderId="0"/>
    <xf numFmtId="0" fontId="53" fillId="0" borderId="0"/>
    <xf numFmtId="0" fontId="1" fillId="0" borderId="0"/>
    <xf numFmtId="0" fontId="1" fillId="0" borderId="0" applyNumberFormat="0" applyFill="0" applyBorder="0" applyAlignment="0" applyProtection="0"/>
    <xf numFmtId="0" fontId="53" fillId="0" borderId="0"/>
    <xf numFmtId="1" fontId="1" fillId="0" borderId="0" applyFill="0" applyBorder="0">
      <alignment horizontal="center"/>
    </xf>
    <xf numFmtId="0" fontId="74" fillId="0" borderId="0" applyNumberFormat="0" applyBorder="0" applyAlignment="0"/>
    <xf numFmtId="0" fontId="233" fillId="0" borderId="0">
      <alignment horizontal="left"/>
    </xf>
    <xf numFmtId="0" fontId="233" fillId="0" borderId="0">
      <alignment horizontal="left"/>
    </xf>
    <xf numFmtId="0" fontId="237" fillId="0" borderId="0"/>
    <xf numFmtId="244" fontId="71" fillId="0" borderId="10"/>
    <xf numFmtId="245" fontId="1" fillId="0" borderId="10"/>
    <xf numFmtId="245" fontId="1" fillId="0" borderId="10"/>
    <xf numFmtId="243" fontId="71" fillId="0" borderId="10" applyFill="0" applyAlignment="0" applyProtection="0">
      <alignment horizontal="left"/>
    </xf>
    <xf numFmtId="359" fontId="233" fillId="38" borderId="4"/>
    <xf numFmtId="198" fontId="1" fillId="38" borderId="4"/>
    <xf numFmtId="198" fontId="1" fillId="38" borderId="4"/>
    <xf numFmtId="0" fontId="238" fillId="0" borderId="124" applyNumberFormat="0" applyAlignment="0" applyProtection="0"/>
    <xf numFmtId="0" fontId="239" fillId="0" borderId="124" applyNumberFormat="0" applyAlignment="0" applyProtection="0">
      <alignment horizontal="left" vertical="top"/>
    </xf>
    <xf numFmtId="0" fontId="240" fillId="0" borderId="0" applyNumberFormat="0" applyProtection="0">
      <alignment horizontal="left" vertical="top"/>
    </xf>
    <xf numFmtId="0" fontId="1" fillId="0" borderId="0" applyNumberFormat="0" applyFont="0" applyAlignment="0" applyProtection="0"/>
    <xf numFmtId="0" fontId="240" fillId="0" borderId="0" applyNumberFormat="0" applyFill="0" applyBorder="0" applyProtection="0"/>
    <xf numFmtId="0" fontId="241" fillId="0" borderId="0" applyNumberFormat="0" applyFill="0" applyBorder="0" applyProtection="0">
      <alignment vertical="top"/>
    </xf>
    <xf numFmtId="0" fontId="242" fillId="0" borderId="10" applyNumberFormat="0" applyProtection="0">
      <alignment horizontal="left" vertical="top"/>
    </xf>
    <xf numFmtId="0" fontId="242" fillId="0" borderId="10" applyNumberFormat="0" applyProtection="0">
      <alignment horizontal="right" vertical="top"/>
    </xf>
    <xf numFmtId="0" fontId="239" fillId="0" borderId="0" applyNumberFormat="0" applyProtection="0">
      <alignment horizontal="left" vertical="top"/>
    </xf>
    <xf numFmtId="0" fontId="239" fillId="0" borderId="0" applyNumberFormat="0" applyProtection="0">
      <alignment horizontal="right" vertical="top"/>
    </xf>
    <xf numFmtId="0" fontId="238" fillId="0" borderId="0" applyNumberFormat="0" applyProtection="0">
      <alignment horizontal="left" vertical="top"/>
    </xf>
    <xf numFmtId="0" fontId="238" fillId="0" borderId="0" applyNumberFormat="0" applyProtection="0">
      <alignment horizontal="right" vertical="top"/>
    </xf>
    <xf numFmtId="0" fontId="1" fillId="0" borderId="125" applyNumberFormat="0" applyFont="0" applyAlignment="0" applyProtection="0"/>
    <xf numFmtId="0" fontId="1" fillId="0" borderId="116" applyNumberFormat="0" applyFont="0" applyAlignment="0" applyProtection="0"/>
    <xf numFmtId="0" fontId="1" fillId="0" borderId="126" applyNumberFormat="0" applyFont="0" applyAlignment="0" applyProtection="0"/>
    <xf numFmtId="10" fontId="243" fillId="0" borderId="0" applyNumberFormat="0" applyFill="0" applyBorder="0" applyProtection="0">
      <alignment horizontal="right" vertical="top"/>
    </xf>
    <xf numFmtId="0" fontId="239" fillId="0" borderId="10" applyNumberFormat="0" applyFill="0" applyAlignment="0" applyProtection="0"/>
    <xf numFmtId="0" fontId="238" fillId="0" borderId="7" applyNumberFormat="0" applyFont="0" applyFill="0" applyAlignment="0" applyProtection="0">
      <alignment horizontal="left" vertical="top"/>
    </xf>
    <xf numFmtId="0" fontId="239" fillId="0" borderId="3" applyNumberFormat="0" applyFill="0" applyAlignment="0" applyProtection="0">
      <alignment vertical="top"/>
    </xf>
    <xf numFmtId="0" fontId="244" fillId="0" borderId="0" applyFill="0" applyBorder="0" applyProtection="0">
      <alignment horizontal="center" vertical="center"/>
    </xf>
    <xf numFmtId="0" fontId="244" fillId="0" borderId="0" applyFill="0" applyBorder="0" applyProtection="0"/>
    <xf numFmtId="0" fontId="71" fillId="0" borderId="0" applyFill="0" applyBorder="0" applyProtection="0">
      <alignment horizontal="left"/>
    </xf>
    <xf numFmtId="0" fontId="245" fillId="0" borderId="0" applyFill="0" applyBorder="0" applyProtection="0">
      <alignment horizontal="left" vertical="top"/>
    </xf>
    <xf numFmtId="0" fontId="1" fillId="44" borderId="0" applyNumberFormat="0" applyBorder="0" applyProtection="0">
      <alignment vertical="top" wrapText="1"/>
    </xf>
    <xf numFmtId="0" fontId="1" fillId="44" borderId="0" applyNumberFormat="0" applyBorder="0" applyProtection="0">
      <alignment vertical="top" wrapText="1"/>
    </xf>
    <xf numFmtId="0" fontId="1" fillId="44" borderId="0" applyNumberFormat="0" applyBorder="0" applyProtection="0">
      <alignment vertical="top" wrapText="1"/>
    </xf>
    <xf numFmtId="49" fontId="1" fillId="86" borderId="0" applyFont="0" applyBorder="0" applyAlignment="0" applyProtection="0"/>
    <xf numFmtId="49" fontId="1" fillId="86" borderId="0" applyFont="0" applyBorder="0" applyAlignment="0" applyProtection="0"/>
    <xf numFmtId="49" fontId="1" fillId="86" borderId="0" applyFont="0" applyBorder="0" applyAlignment="0" applyProtection="0"/>
    <xf numFmtId="49" fontId="1" fillId="0" borderId="0"/>
    <xf numFmtId="49" fontId="1" fillId="0" borderId="0"/>
    <xf numFmtId="49" fontId="1" fillId="0" borderId="0"/>
    <xf numFmtId="0" fontId="1" fillId="0" borderId="0"/>
    <xf numFmtId="14" fontId="1" fillId="0" borderId="0"/>
    <xf numFmtId="172" fontId="1" fillId="0" borderId="0"/>
    <xf numFmtId="172" fontId="1" fillId="0" borderId="0"/>
    <xf numFmtId="38" fontId="246" fillId="0" borderId="0" applyNumberFormat="0" applyFill="0" applyBorder="0" applyProtection="0">
      <alignment horizontal="center"/>
    </xf>
    <xf numFmtId="0" fontId="115" fillId="0" borderId="0" applyNumberFormat="0" applyFill="0" applyBorder="0" applyAlignment="0" applyProtection="0"/>
    <xf numFmtId="0" fontId="115" fillId="0" borderId="0" applyNumberFormat="0" applyFill="0" applyBorder="0" applyAlignment="0" applyProtection="0"/>
    <xf numFmtId="0" fontId="247" fillId="0" borderId="0" applyNumberFormat="0" applyFill="0" applyBorder="0" applyAlignment="0" applyProtection="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37" fontId="248" fillId="0" borderId="0" applyNumberFormat="0">
      <alignment horizontal="center"/>
    </xf>
    <xf numFmtId="0" fontId="249"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54" fillId="2" borderId="0"/>
    <xf numFmtId="164" fontId="105" fillId="0" borderId="7" applyNumberFormat="0" applyFont="0" applyFill="0" applyAlignment="0" applyProtection="0">
      <alignment horizontal="right" vertical="center"/>
    </xf>
    <xf numFmtId="0" fontId="54" fillId="0" borderId="13">
      <alignment horizontal="right"/>
    </xf>
    <xf numFmtId="294" fontId="1" fillId="0" borderId="13">
      <alignment horizontal="right"/>
    </xf>
    <xf numFmtId="294" fontId="1" fillId="0" borderId="13">
      <alignment horizontal="right"/>
    </xf>
    <xf numFmtId="37" fontId="250" fillId="0" borderId="3">
      <alignment horizontal="center"/>
    </xf>
    <xf numFmtId="37" fontId="80" fillId="44" borderId="0" applyNumberFormat="0" applyBorder="0" applyAlignment="0" applyProtection="0"/>
    <xf numFmtId="37" fontId="80" fillId="0" borderId="0"/>
    <xf numFmtId="37" fontId="80" fillId="0" borderId="0"/>
    <xf numFmtId="37" fontId="80" fillId="41" borderId="0" applyNumberFormat="0" applyBorder="0" applyAlignment="0" applyProtection="0"/>
    <xf numFmtId="3" fontId="159" fillId="0" borderId="114" applyProtection="0"/>
    <xf numFmtId="0" fontId="54" fillId="59" borderId="0" applyNumberFormat="0" applyFont="0" applyAlignment="0">
      <alignment horizontal="right"/>
    </xf>
    <xf numFmtId="227" fontId="209" fillId="0" borderId="0" applyFont="0" applyFill="0" applyBorder="0" applyAlignment="0" applyProtection="0"/>
    <xf numFmtId="360" fontId="1" fillId="0" borderId="0" applyFont="0" applyFill="0" applyBorder="0" applyAlignment="0" applyProtection="0"/>
    <xf numFmtId="360" fontId="1" fillId="0" borderId="0" applyFont="0" applyFill="0" applyBorder="0" applyAlignment="0" applyProtection="0"/>
    <xf numFmtId="0" fontId="67" fillId="87" borderId="0" applyNumberFormat="0" applyFont="0" applyBorder="0" applyAlignment="0" applyProtection="0">
      <protection locked="0"/>
    </xf>
    <xf numFmtId="0" fontId="67" fillId="87" borderId="0" applyNumberFormat="0" applyFont="0" applyBorder="0" applyAlignment="0" applyProtection="0">
      <protection locked="0"/>
    </xf>
    <xf numFmtId="0" fontId="91" fillId="41" borderId="12" applyNumberFormat="0" applyFont="0" applyFill="0" applyBorder="0" applyProtection="0">
      <alignment horizontal="center" wrapText="1"/>
    </xf>
    <xf numFmtId="0" fontId="251" fillId="38" borderId="14" applyNumberFormat="0" applyFill="0" applyBorder="0">
      <alignment horizontal="center"/>
    </xf>
    <xf numFmtId="212" fontId="92" fillId="0" borderId="0" applyFont="0" applyFill="0" applyBorder="0" applyProtection="0">
      <alignment horizontal="right"/>
    </xf>
    <xf numFmtId="0" fontId="55" fillId="0" borderId="0"/>
    <xf numFmtId="43" fontId="94" fillId="0" borderId="0" applyFont="0" applyFill="0" applyBorder="0" applyAlignment="0" applyProtection="0"/>
    <xf numFmtId="41" fontId="94" fillId="0" borderId="0" applyFont="0" applyFill="0" applyBorder="0" applyAlignment="0" applyProtection="0"/>
    <xf numFmtId="0" fontId="220" fillId="0" borderId="0"/>
    <xf numFmtId="44" fontId="94" fillId="0" borderId="0" applyFont="0" applyFill="0" applyBorder="0" applyAlignment="0" applyProtection="0"/>
    <xf numFmtId="42" fontId="94" fillId="0" borderId="0" applyFont="0" applyFill="0" applyBorder="0" applyAlignment="0" applyProtection="0"/>
    <xf numFmtId="0" fontId="1" fillId="0" borderId="0"/>
    <xf numFmtId="0" fontId="1"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alignment horizontal="left" wrapText="1"/>
    </xf>
    <xf numFmtId="0" fontId="1" fillId="0" borderId="0">
      <alignment horizontal="left" wrapText="1"/>
    </xf>
    <xf numFmtId="0" fontId="55" fillId="0" borderId="0"/>
    <xf numFmtId="0" fontId="55"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68" fillId="0" borderId="0">
      <alignment vertical="center"/>
    </xf>
    <xf numFmtId="0" fontId="68" fillId="0" borderId="0">
      <alignment vertical="center"/>
    </xf>
    <xf numFmtId="0" fontId="74" fillId="0" borderId="0">
      <alignment vertical="top"/>
    </xf>
    <xf numFmtId="0" fontId="1" fillId="0" borderId="0">
      <alignment vertical="top"/>
    </xf>
    <xf numFmtId="0" fontId="1" fillId="0" borderId="0"/>
    <xf numFmtId="0" fontId="1" fillId="0" borderId="0">
      <alignment vertical="top"/>
    </xf>
    <xf numFmtId="0" fontId="74" fillId="0" borderId="0">
      <alignment vertical="top"/>
    </xf>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alignment vertical="top"/>
    </xf>
    <xf numFmtId="0" fontId="1" fillId="0" borderId="0">
      <alignment vertical="top"/>
    </xf>
    <xf numFmtId="0" fontId="213" fillId="88" borderId="0" applyNumberFormat="0" applyBorder="0" applyAlignment="0" applyProtection="0"/>
    <xf numFmtId="0" fontId="14" fillId="3"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58" fillId="3" borderId="0" applyNumberFormat="0" applyBorder="0" applyAlignment="0" applyProtection="0"/>
    <xf numFmtId="0" fontId="14" fillId="3" borderId="0" applyNumberFormat="0" applyBorder="0" applyAlignment="0" applyProtection="0"/>
    <xf numFmtId="0" fontId="258" fillId="3" borderId="0" applyNumberFormat="0" applyBorder="0" applyAlignment="0" applyProtection="0"/>
    <xf numFmtId="0" fontId="14" fillId="3" borderId="0" applyNumberFormat="0" applyBorder="0" applyAlignment="0" applyProtection="0"/>
    <xf numFmtId="0" fontId="258" fillId="3" borderId="0" applyNumberFormat="0" applyBorder="0" applyAlignment="0" applyProtection="0"/>
    <xf numFmtId="0" fontId="14" fillId="3" borderId="0" applyNumberFormat="0" applyBorder="0" applyAlignment="0" applyProtection="0"/>
    <xf numFmtId="0" fontId="258" fillId="3" borderId="0" applyNumberFormat="0" applyBorder="0" applyAlignment="0" applyProtection="0"/>
    <xf numFmtId="0" fontId="14" fillId="3" borderId="0" applyNumberFormat="0" applyBorder="0" applyAlignment="0" applyProtection="0"/>
    <xf numFmtId="0" fontId="140" fillId="3" borderId="0" applyNumberFormat="0" applyBorder="0" applyAlignment="0" applyProtection="0"/>
    <xf numFmtId="0" fontId="213" fillId="88" borderId="0" applyNumberFormat="0" applyBorder="0" applyAlignment="0" applyProtection="0"/>
    <xf numFmtId="0" fontId="258" fillId="3" borderId="0" applyNumberFormat="0" applyBorder="0" applyAlignment="0" applyProtection="0"/>
    <xf numFmtId="0" fontId="14" fillId="3" borderId="0" applyNumberFormat="0" applyBorder="0" applyAlignment="0" applyProtection="0"/>
    <xf numFmtId="0" fontId="258" fillId="3" borderId="0" applyNumberFormat="0" applyBorder="0" applyAlignment="0" applyProtection="0"/>
    <xf numFmtId="0" fontId="14"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13" fillId="88"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58" fillId="3" borderId="0" applyNumberFormat="0" applyBorder="0" applyAlignment="0" applyProtection="0"/>
    <xf numFmtId="0" fontId="213" fillId="88" borderId="0" applyNumberFormat="0" applyBorder="0" applyAlignment="0" applyProtection="0"/>
    <xf numFmtId="0" fontId="213" fillId="88" borderId="0" applyNumberFormat="0" applyBorder="0" applyAlignment="0" applyProtection="0"/>
    <xf numFmtId="0" fontId="213" fillId="88"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13" fillId="88" borderId="0" applyNumberFormat="0" applyBorder="0" applyAlignment="0" applyProtection="0"/>
    <xf numFmtId="0" fontId="14" fillId="3"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58" fillId="4" borderId="0" applyNumberFormat="0" applyBorder="0" applyAlignment="0" applyProtection="0"/>
    <xf numFmtId="0" fontId="14" fillId="4" borderId="0" applyNumberFormat="0" applyBorder="0" applyAlignment="0" applyProtection="0"/>
    <xf numFmtId="0" fontId="258" fillId="4" borderId="0" applyNumberFormat="0" applyBorder="0" applyAlignment="0" applyProtection="0"/>
    <xf numFmtId="0" fontId="14" fillId="4" borderId="0" applyNumberFormat="0" applyBorder="0" applyAlignment="0" applyProtection="0"/>
    <xf numFmtId="0" fontId="258" fillId="4" borderId="0" applyNumberFormat="0" applyBorder="0" applyAlignment="0" applyProtection="0"/>
    <xf numFmtId="0" fontId="14" fillId="4" borderId="0" applyNumberFormat="0" applyBorder="0" applyAlignment="0" applyProtection="0"/>
    <xf numFmtId="0" fontId="258" fillId="4" borderId="0" applyNumberFormat="0" applyBorder="0" applyAlignment="0" applyProtection="0"/>
    <xf numFmtId="0" fontId="14" fillId="4" borderId="0" applyNumberFormat="0" applyBorder="0" applyAlignment="0" applyProtection="0"/>
    <xf numFmtId="0" fontId="140" fillId="4" borderId="0" applyNumberFormat="0" applyBorder="0" applyAlignment="0" applyProtection="0"/>
    <xf numFmtId="0" fontId="213" fillId="89" borderId="0" applyNumberFormat="0" applyBorder="0" applyAlignment="0" applyProtection="0"/>
    <xf numFmtId="0" fontId="258" fillId="4" borderId="0" applyNumberFormat="0" applyBorder="0" applyAlignment="0" applyProtection="0"/>
    <xf numFmtId="0" fontId="14" fillId="4" borderId="0" applyNumberFormat="0" applyBorder="0" applyAlignment="0" applyProtection="0"/>
    <xf numFmtId="0" fontId="258" fillId="4" borderId="0" applyNumberFormat="0" applyBorder="0" applyAlignment="0" applyProtection="0"/>
    <xf numFmtId="0" fontId="14"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13" fillId="89"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58" fillId="4" borderId="0" applyNumberFormat="0" applyBorder="0" applyAlignment="0" applyProtection="0"/>
    <xf numFmtId="0" fontId="213" fillId="89" borderId="0" applyNumberFormat="0" applyBorder="0" applyAlignment="0" applyProtection="0"/>
    <xf numFmtId="0" fontId="213" fillId="89" borderId="0" applyNumberFormat="0" applyBorder="0" applyAlignment="0" applyProtection="0"/>
    <xf numFmtId="0" fontId="213" fillId="89"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89" borderId="0" applyNumberFormat="0" applyBorder="0" applyAlignment="0" applyProtection="0"/>
    <xf numFmtId="0" fontId="14" fillId="4"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58" fillId="5" borderId="0" applyNumberFormat="0" applyBorder="0" applyAlignment="0" applyProtection="0"/>
    <xf numFmtId="0" fontId="14" fillId="5" borderId="0" applyNumberFormat="0" applyBorder="0" applyAlignment="0" applyProtection="0"/>
    <xf numFmtId="0" fontId="258" fillId="5" borderId="0" applyNumberFormat="0" applyBorder="0" applyAlignment="0" applyProtection="0"/>
    <xf numFmtId="0" fontId="14" fillId="5" borderId="0" applyNumberFormat="0" applyBorder="0" applyAlignment="0" applyProtection="0"/>
    <xf numFmtId="0" fontId="258" fillId="5" borderId="0" applyNumberFormat="0" applyBorder="0" applyAlignment="0" applyProtection="0"/>
    <xf numFmtId="0" fontId="14" fillId="5" borderId="0" applyNumberFormat="0" applyBorder="0" applyAlignment="0" applyProtection="0"/>
    <xf numFmtId="0" fontId="258" fillId="5" borderId="0" applyNumberFormat="0" applyBorder="0" applyAlignment="0" applyProtection="0"/>
    <xf numFmtId="0" fontId="14" fillId="5" borderId="0" applyNumberFormat="0" applyBorder="0" applyAlignment="0" applyProtection="0"/>
    <xf numFmtId="0" fontId="140" fillId="5" borderId="0" applyNumberFormat="0" applyBorder="0" applyAlignment="0" applyProtection="0"/>
    <xf numFmtId="0" fontId="213" fillId="90" borderId="0" applyNumberFormat="0" applyBorder="0" applyAlignment="0" applyProtection="0"/>
    <xf numFmtId="0" fontId="258" fillId="5" borderId="0" applyNumberFormat="0" applyBorder="0" applyAlignment="0" applyProtection="0"/>
    <xf numFmtId="0" fontId="14" fillId="5" borderId="0" applyNumberFormat="0" applyBorder="0" applyAlignment="0" applyProtection="0"/>
    <xf numFmtId="0" fontId="258" fillId="5" borderId="0" applyNumberFormat="0" applyBorder="0" applyAlignment="0" applyProtection="0"/>
    <xf numFmtId="0" fontId="14"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13" fillId="90"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58" fillId="5" borderId="0" applyNumberFormat="0" applyBorder="0" applyAlignment="0" applyProtection="0"/>
    <xf numFmtId="0" fontId="213" fillId="90" borderId="0" applyNumberFormat="0" applyBorder="0" applyAlignment="0" applyProtection="0"/>
    <xf numFmtId="0" fontId="213" fillId="90" borderId="0" applyNumberFormat="0" applyBorder="0" applyAlignment="0" applyProtection="0"/>
    <xf numFmtId="0" fontId="213" fillId="90"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0" borderId="0" applyNumberFormat="0" applyBorder="0" applyAlignment="0" applyProtection="0"/>
    <xf numFmtId="0" fontId="14" fillId="5"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58" fillId="6" borderId="0" applyNumberFormat="0" applyBorder="0" applyAlignment="0" applyProtection="0"/>
    <xf numFmtId="0" fontId="14" fillId="6" borderId="0" applyNumberFormat="0" applyBorder="0" applyAlignment="0" applyProtection="0"/>
    <xf numFmtId="0" fontId="258" fillId="6" borderId="0" applyNumberFormat="0" applyBorder="0" applyAlignment="0" applyProtection="0"/>
    <xf numFmtId="0" fontId="14" fillId="6" borderId="0" applyNumberFormat="0" applyBorder="0" applyAlignment="0" applyProtection="0"/>
    <xf numFmtId="0" fontId="258" fillId="6" borderId="0" applyNumberFormat="0" applyBorder="0" applyAlignment="0" applyProtection="0"/>
    <xf numFmtId="0" fontId="14" fillId="6" borderId="0" applyNumberFormat="0" applyBorder="0" applyAlignment="0" applyProtection="0"/>
    <xf numFmtId="0" fontId="258" fillId="6" borderId="0" applyNumberFormat="0" applyBorder="0" applyAlignment="0" applyProtection="0"/>
    <xf numFmtId="0" fontId="14" fillId="6" borderId="0" applyNumberFormat="0" applyBorder="0" applyAlignment="0" applyProtection="0"/>
    <xf numFmtId="0" fontId="140" fillId="6" borderId="0" applyNumberFormat="0" applyBorder="0" applyAlignment="0" applyProtection="0"/>
    <xf numFmtId="0" fontId="213" fillId="91" borderId="0" applyNumberFormat="0" applyBorder="0" applyAlignment="0" applyProtection="0"/>
    <xf numFmtId="0" fontId="258" fillId="6" borderId="0" applyNumberFormat="0" applyBorder="0" applyAlignment="0" applyProtection="0"/>
    <xf numFmtId="0" fontId="14" fillId="6" borderId="0" applyNumberFormat="0" applyBorder="0" applyAlignment="0" applyProtection="0"/>
    <xf numFmtId="0" fontId="258" fillId="6" borderId="0" applyNumberFormat="0" applyBorder="0" applyAlignment="0" applyProtection="0"/>
    <xf numFmtId="0" fontId="14"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13" fillId="91"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58" fillId="6" borderId="0" applyNumberFormat="0" applyBorder="0" applyAlignment="0" applyProtection="0"/>
    <xf numFmtId="0" fontId="213" fillId="91" borderId="0" applyNumberFormat="0" applyBorder="0" applyAlignment="0" applyProtection="0"/>
    <xf numFmtId="0" fontId="213" fillId="91" borderId="0" applyNumberFormat="0" applyBorder="0" applyAlignment="0" applyProtection="0"/>
    <xf numFmtId="0" fontId="213" fillId="91"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1" borderId="0" applyNumberFormat="0" applyBorder="0" applyAlignment="0" applyProtection="0"/>
    <xf numFmtId="0" fontId="14" fillId="6"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58" fillId="7" borderId="0" applyNumberFormat="0" applyBorder="0" applyAlignment="0" applyProtection="0"/>
    <xf numFmtId="0" fontId="14" fillId="7" borderId="0" applyNumberFormat="0" applyBorder="0" applyAlignment="0" applyProtection="0"/>
    <xf numFmtId="0" fontId="258" fillId="7" borderId="0" applyNumberFormat="0" applyBorder="0" applyAlignment="0" applyProtection="0"/>
    <xf numFmtId="0" fontId="14" fillId="7" borderId="0" applyNumberFormat="0" applyBorder="0" applyAlignment="0" applyProtection="0"/>
    <xf numFmtId="0" fontId="258" fillId="7" borderId="0" applyNumberFormat="0" applyBorder="0" applyAlignment="0" applyProtection="0"/>
    <xf numFmtId="0" fontId="14" fillId="7" borderId="0" applyNumberFormat="0" applyBorder="0" applyAlignment="0" applyProtection="0"/>
    <xf numFmtId="0" fontId="258" fillId="7" borderId="0" applyNumberFormat="0" applyBorder="0" applyAlignment="0" applyProtection="0"/>
    <xf numFmtId="0" fontId="14" fillId="7" borderId="0" applyNumberFormat="0" applyBorder="0" applyAlignment="0" applyProtection="0"/>
    <xf numFmtId="0" fontId="140" fillId="7" borderId="0" applyNumberFormat="0" applyBorder="0" applyAlignment="0" applyProtection="0"/>
    <xf numFmtId="0" fontId="213" fillId="92" borderId="0" applyNumberFormat="0" applyBorder="0" applyAlignment="0" applyProtection="0"/>
    <xf numFmtId="0" fontId="258" fillId="7" borderId="0" applyNumberFormat="0" applyBorder="0" applyAlignment="0" applyProtection="0"/>
    <xf numFmtId="0" fontId="14" fillId="7" borderId="0" applyNumberFormat="0" applyBorder="0" applyAlignment="0" applyProtection="0"/>
    <xf numFmtId="0" fontId="258" fillId="7" borderId="0" applyNumberFormat="0" applyBorder="0" applyAlignment="0" applyProtection="0"/>
    <xf numFmtId="0" fontId="14"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13" fillId="92"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58" fillId="7" borderId="0" applyNumberFormat="0" applyBorder="0" applyAlignment="0" applyProtection="0"/>
    <xf numFmtId="0" fontId="213" fillId="92" borderId="0" applyNumberFormat="0" applyBorder="0" applyAlignment="0" applyProtection="0"/>
    <xf numFmtId="0" fontId="213" fillId="92" borderId="0" applyNumberFormat="0" applyBorder="0" applyAlignment="0" applyProtection="0"/>
    <xf numFmtId="0" fontId="213" fillId="92"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2" borderId="0" applyNumberFormat="0" applyBorder="0" applyAlignment="0" applyProtection="0"/>
    <xf numFmtId="0" fontId="14" fillId="7"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58" fillId="8" borderId="0" applyNumberFormat="0" applyBorder="0" applyAlignment="0" applyProtection="0"/>
    <xf numFmtId="0" fontId="14" fillId="8" borderId="0" applyNumberFormat="0" applyBorder="0" applyAlignment="0" applyProtection="0"/>
    <xf numFmtId="0" fontId="258" fillId="8" borderId="0" applyNumberFormat="0" applyBorder="0" applyAlignment="0" applyProtection="0"/>
    <xf numFmtId="0" fontId="14" fillId="8" borderId="0" applyNumberFormat="0" applyBorder="0" applyAlignment="0" applyProtection="0"/>
    <xf numFmtId="0" fontId="258" fillId="8" borderId="0" applyNumberFormat="0" applyBorder="0" applyAlignment="0" applyProtection="0"/>
    <xf numFmtId="0" fontId="14" fillId="8" borderId="0" applyNumberFormat="0" applyBorder="0" applyAlignment="0" applyProtection="0"/>
    <xf numFmtId="0" fontId="258" fillId="8" borderId="0" applyNumberFormat="0" applyBorder="0" applyAlignment="0" applyProtection="0"/>
    <xf numFmtId="0" fontId="14" fillId="8" borderId="0" applyNumberFormat="0" applyBorder="0" applyAlignment="0" applyProtection="0"/>
    <xf numFmtId="0" fontId="140" fillId="8" borderId="0" applyNumberFormat="0" applyBorder="0" applyAlignment="0" applyProtection="0"/>
    <xf numFmtId="0" fontId="213" fillId="93" borderId="0" applyNumberFormat="0" applyBorder="0" applyAlignment="0" applyProtection="0"/>
    <xf numFmtId="0" fontId="258" fillId="8" borderId="0" applyNumberFormat="0" applyBorder="0" applyAlignment="0" applyProtection="0"/>
    <xf numFmtId="0" fontId="14" fillId="8" borderId="0" applyNumberFormat="0" applyBorder="0" applyAlignment="0" applyProtection="0"/>
    <xf numFmtId="0" fontId="258" fillId="8" borderId="0" applyNumberFormat="0" applyBorder="0" applyAlignment="0" applyProtection="0"/>
    <xf numFmtId="0" fontId="14"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13" fillId="93"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58" fillId="8" borderId="0" applyNumberFormat="0" applyBorder="0" applyAlignment="0" applyProtection="0"/>
    <xf numFmtId="0" fontId="213" fillId="93" borderId="0" applyNumberFormat="0" applyBorder="0" applyAlignment="0" applyProtection="0"/>
    <xf numFmtId="0" fontId="213" fillId="93" borderId="0" applyNumberFormat="0" applyBorder="0" applyAlignment="0" applyProtection="0"/>
    <xf numFmtId="0" fontId="213" fillId="93"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213" fillId="93" borderId="0" applyNumberFormat="0" applyBorder="0" applyAlignment="0" applyProtection="0"/>
    <xf numFmtId="0" fontId="14" fillId="8" borderId="0" applyNumberFormat="0" applyBorder="0" applyAlignment="0" applyProtection="0"/>
    <xf numFmtId="0" fontId="1" fillId="0" borderId="0"/>
    <xf numFmtId="0" fontId="1" fillId="0" borderId="0"/>
    <xf numFmtId="0" fontId="1" fillId="0" borderId="0"/>
    <xf numFmtId="0" fontId="1" fillId="0" borderId="0"/>
    <xf numFmtId="0" fontId="213" fillId="94" borderId="0" applyNumberFormat="0" applyBorder="0" applyAlignment="0" applyProtection="0"/>
    <xf numFmtId="0" fontId="14" fillId="9"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58" fillId="9" borderId="0" applyNumberFormat="0" applyBorder="0" applyAlignment="0" applyProtection="0"/>
    <xf numFmtId="0" fontId="14" fillId="9" borderId="0" applyNumberFormat="0" applyBorder="0" applyAlignment="0" applyProtection="0"/>
    <xf numFmtId="0" fontId="258" fillId="9" borderId="0" applyNumberFormat="0" applyBorder="0" applyAlignment="0" applyProtection="0"/>
    <xf numFmtId="0" fontId="14" fillId="9" borderId="0" applyNumberFormat="0" applyBorder="0" applyAlignment="0" applyProtection="0"/>
    <xf numFmtId="0" fontId="258" fillId="9" borderId="0" applyNumberFormat="0" applyBorder="0" applyAlignment="0" applyProtection="0"/>
    <xf numFmtId="0" fontId="14" fillId="9" borderId="0" applyNumberFormat="0" applyBorder="0" applyAlignment="0" applyProtection="0"/>
    <xf numFmtId="0" fontId="258" fillId="9" borderId="0" applyNumberFormat="0" applyBorder="0" applyAlignment="0" applyProtection="0"/>
    <xf numFmtId="0" fontId="14" fillId="9" borderId="0" applyNumberFormat="0" applyBorder="0" applyAlignment="0" applyProtection="0"/>
    <xf numFmtId="0" fontId="140" fillId="9" borderId="0" applyNumberFormat="0" applyBorder="0" applyAlignment="0" applyProtection="0"/>
    <xf numFmtId="0" fontId="213" fillId="94" borderId="0" applyNumberFormat="0" applyBorder="0" applyAlignment="0" applyProtection="0"/>
    <xf numFmtId="0" fontId="258" fillId="9" borderId="0" applyNumberFormat="0" applyBorder="0" applyAlignment="0" applyProtection="0"/>
    <xf numFmtId="0" fontId="14" fillId="9" borderId="0" applyNumberFormat="0" applyBorder="0" applyAlignment="0" applyProtection="0"/>
    <xf numFmtId="0" fontId="258" fillId="9" borderId="0" applyNumberFormat="0" applyBorder="0" applyAlignment="0" applyProtection="0"/>
    <xf numFmtId="0" fontId="14"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13" fillId="94"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58" fillId="9" borderId="0" applyNumberFormat="0" applyBorder="0" applyAlignment="0" applyProtection="0"/>
    <xf numFmtId="0" fontId="213" fillId="94" borderId="0" applyNumberFormat="0" applyBorder="0" applyAlignment="0" applyProtection="0"/>
    <xf numFmtId="0" fontId="213" fillId="94" borderId="0" applyNumberFormat="0" applyBorder="0" applyAlignment="0" applyProtection="0"/>
    <xf numFmtId="0" fontId="213" fillId="94"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13" fillId="94" borderId="0" applyNumberFormat="0" applyBorder="0" applyAlignment="0" applyProtection="0"/>
    <xf numFmtId="0" fontId="14" fillId="9"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58" fillId="10" borderId="0" applyNumberFormat="0" applyBorder="0" applyAlignment="0" applyProtection="0"/>
    <xf numFmtId="0" fontId="14" fillId="10" borderId="0" applyNumberFormat="0" applyBorder="0" applyAlignment="0" applyProtection="0"/>
    <xf numFmtId="0" fontId="258" fillId="10" borderId="0" applyNumberFormat="0" applyBorder="0" applyAlignment="0" applyProtection="0"/>
    <xf numFmtId="0" fontId="14" fillId="10" borderId="0" applyNumberFormat="0" applyBorder="0" applyAlignment="0" applyProtection="0"/>
    <xf numFmtId="0" fontId="258" fillId="10" borderId="0" applyNumberFormat="0" applyBorder="0" applyAlignment="0" applyProtection="0"/>
    <xf numFmtId="0" fontId="14" fillId="10" borderId="0" applyNumberFormat="0" applyBorder="0" applyAlignment="0" applyProtection="0"/>
    <xf numFmtId="0" fontId="258" fillId="10" borderId="0" applyNumberFormat="0" applyBorder="0" applyAlignment="0" applyProtection="0"/>
    <xf numFmtId="0" fontId="14" fillId="10" borderId="0" applyNumberFormat="0" applyBorder="0" applyAlignment="0" applyProtection="0"/>
    <xf numFmtId="0" fontId="140" fillId="10" borderId="0" applyNumberFormat="0" applyBorder="0" applyAlignment="0" applyProtection="0"/>
    <xf numFmtId="0" fontId="213" fillId="95" borderId="0" applyNumberFormat="0" applyBorder="0" applyAlignment="0" applyProtection="0"/>
    <xf numFmtId="0" fontId="258" fillId="10" borderId="0" applyNumberFormat="0" applyBorder="0" applyAlignment="0" applyProtection="0"/>
    <xf numFmtId="0" fontId="14" fillId="10" borderId="0" applyNumberFormat="0" applyBorder="0" applyAlignment="0" applyProtection="0"/>
    <xf numFmtId="0" fontId="258" fillId="10" borderId="0" applyNumberFormat="0" applyBorder="0" applyAlignment="0" applyProtection="0"/>
    <xf numFmtId="0" fontId="14"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13" fillId="95"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13" fillId="95" borderId="0" applyNumberFormat="0" applyBorder="0" applyAlignment="0" applyProtection="0"/>
    <xf numFmtId="0" fontId="213" fillId="95" borderId="0" applyNumberFormat="0" applyBorder="0" applyAlignment="0" applyProtection="0"/>
    <xf numFmtId="0" fontId="213" fillId="95"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5" borderId="0" applyNumberFormat="0" applyBorder="0" applyAlignment="0" applyProtection="0"/>
    <xf numFmtId="0" fontId="14" fillId="10"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58" fillId="11" borderId="0" applyNumberFormat="0" applyBorder="0" applyAlignment="0" applyProtection="0"/>
    <xf numFmtId="0" fontId="14" fillId="11" borderId="0" applyNumberFormat="0" applyBorder="0" applyAlignment="0" applyProtection="0"/>
    <xf numFmtId="0" fontId="258" fillId="11" borderId="0" applyNumberFormat="0" applyBorder="0" applyAlignment="0" applyProtection="0"/>
    <xf numFmtId="0" fontId="14" fillId="11" borderId="0" applyNumberFormat="0" applyBorder="0" applyAlignment="0" applyProtection="0"/>
    <xf numFmtId="0" fontId="258" fillId="11" borderId="0" applyNumberFormat="0" applyBorder="0" applyAlignment="0" applyProtection="0"/>
    <xf numFmtId="0" fontId="14" fillId="11" borderId="0" applyNumberFormat="0" applyBorder="0" applyAlignment="0" applyProtection="0"/>
    <xf numFmtId="0" fontId="258" fillId="11" borderId="0" applyNumberFormat="0" applyBorder="0" applyAlignment="0" applyProtection="0"/>
    <xf numFmtId="0" fontId="14" fillId="11" borderId="0" applyNumberFormat="0" applyBorder="0" applyAlignment="0" applyProtection="0"/>
    <xf numFmtId="0" fontId="140" fillId="11" borderId="0" applyNumberFormat="0" applyBorder="0" applyAlignment="0" applyProtection="0"/>
    <xf numFmtId="0" fontId="213" fillId="96" borderId="0" applyNumberFormat="0" applyBorder="0" applyAlignment="0" applyProtection="0"/>
    <xf numFmtId="0" fontId="258" fillId="11" borderId="0" applyNumberFormat="0" applyBorder="0" applyAlignment="0" applyProtection="0"/>
    <xf numFmtId="0" fontId="14" fillId="11" borderId="0" applyNumberFormat="0" applyBorder="0" applyAlignment="0" applyProtection="0"/>
    <xf numFmtId="0" fontId="258" fillId="11" borderId="0" applyNumberFormat="0" applyBorder="0" applyAlignment="0" applyProtection="0"/>
    <xf numFmtId="0" fontId="14"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13" fillId="96"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58" fillId="11" borderId="0" applyNumberFormat="0" applyBorder="0" applyAlignment="0" applyProtection="0"/>
    <xf numFmtId="0" fontId="213" fillId="96" borderId="0" applyNumberFormat="0" applyBorder="0" applyAlignment="0" applyProtection="0"/>
    <xf numFmtId="0" fontId="213" fillId="96" borderId="0" applyNumberFormat="0" applyBorder="0" applyAlignment="0" applyProtection="0"/>
    <xf numFmtId="0" fontId="213" fillId="96"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6" borderId="0" applyNumberFormat="0" applyBorder="0" applyAlignment="0" applyProtection="0"/>
    <xf numFmtId="0" fontId="14" fillId="11"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58" fillId="12" borderId="0" applyNumberFormat="0" applyBorder="0" applyAlignment="0" applyProtection="0"/>
    <xf numFmtId="0" fontId="14" fillId="12" borderId="0" applyNumberFormat="0" applyBorder="0" applyAlignment="0" applyProtection="0"/>
    <xf numFmtId="0" fontId="258" fillId="12" borderId="0" applyNumberFormat="0" applyBorder="0" applyAlignment="0" applyProtection="0"/>
    <xf numFmtId="0" fontId="14" fillId="12" borderId="0" applyNumberFormat="0" applyBorder="0" applyAlignment="0" applyProtection="0"/>
    <xf numFmtId="0" fontId="258" fillId="12" borderId="0" applyNumberFormat="0" applyBorder="0" applyAlignment="0" applyProtection="0"/>
    <xf numFmtId="0" fontId="14" fillId="12" borderId="0" applyNumberFormat="0" applyBorder="0" applyAlignment="0" applyProtection="0"/>
    <xf numFmtId="0" fontId="258" fillId="12" borderId="0" applyNumberFormat="0" applyBorder="0" applyAlignment="0" applyProtection="0"/>
    <xf numFmtId="0" fontId="14" fillId="12" borderId="0" applyNumberFormat="0" applyBorder="0" applyAlignment="0" applyProtection="0"/>
    <xf numFmtId="0" fontId="140" fillId="12" borderId="0" applyNumberFormat="0" applyBorder="0" applyAlignment="0" applyProtection="0"/>
    <xf numFmtId="0" fontId="213" fillId="91" borderId="0" applyNumberFormat="0" applyBorder="0" applyAlignment="0" applyProtection="0"/>
    <xf numFmtId="0" fontId="258" fillId="12" borderId="0" applyNumberFormat="0" applyBorder="0" applyAlignment="0" applyProtection="0"/>
    <xf numFmtId="0" fontId="14" fillId="12" borderId="0" applyNumberFormat="0" applyBorder="0" applyAlignment="0" applyProtection="0"/>
    <xf numFmtId="0" fontId="258" fillId="12" borderId="0" applyNumberFormat="0" applyBorder="0" applyAlignment="0" applyProtection="0"/>
    <xf numFmtId="0" fontId="14"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13" fillId="91"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58" fillId="12" borderId="0" applyNumberFormat="0" applyBorder="0" applyAlignment="0" applyProtection="0"/>
    <xf numFmtId="0" fontId="213" fillId="91" borderId="0" applyNumberFormat="0" applyBorder="0" applyAlignment="0" applyProtection="0"/>
    <xf numFmtId="0" fontId="213" fillId="91" borderId="0" applyNumberFormat="0" applyBorder="0" applyAlignment="0" applyProtection="0"/>
    <xf numFmtId="0" fontId="213" fillId="91"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1" borderId="0" applyNumberFormat="0" applyBorder="0" applyAlignment="0" applyProtection="0"/>
    <xf numFmtId="0" fontId="14" fillId="12"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58" fillId="13" borderId="0" applyNumberFormat="0" applyBorder="0" applyAlignment="0" applyProtection="0"/>
    <xf numFmtId="0" fontId="14" fillId="13" borderId="0" applyNumberFormat="0" applyBorder="0" applyAlignment="0" applyProtection="0"/>
    <xf numFmtId="0" fontId="258" fillId="13" borderId="0" applyNumberFormat="0" applyBorder="0" applyAlignment="0" applyProtection="0"/>
    <xf numFmtId="0" fontId="14" fillId="13" borderId="0" applyNumberFormat="0" applyBorder="0" applyAlignment="0" applyProtection="0"/>
    <xf numFmtId="0" fontId="258" fillId="13" borderId="0" applyNumberFormat="0" applyBorder="0" applyAlignment="0" applyProtection="0"/>
    <xf numFmtId="0" fontId="14" fillId="13" borderId="0" applyNumberFormat="0" applyBorder="0" applyAlignment="0" applyProtection="0"/>
    <xf numFmtId="0" fontId="258" fillId="13" borderId="0" applyNumberFormat="0" applyBorder="0" applyAlignment="0" applyProtection="0"/>
    <xf numFmtId="0" fontId="14" fillId="13" borderId="0" applyNumberFormat="0" applyBorder="0" applyAlignment="0" applyProtection="0"/>
    <xf numFmtId="0" fontId="140" fillId="13" borderId="0" applyNumberFormat="0" applyBorder="0" applyAlignment="0" applyProtection="0"/>
    <xf numFmtId="0" fontId="213" fillId="94" borderId="0" applyNumberFormat="0" applyBorder="0" applyAlignment="0" applyProtection="0"/>
    <xf numFmtId="0" fontId="258" fillId="13" borderId="0" applyNumberFormat="0" applyBorder="0" applyAlignment="0" applyProtection="0"/>
    <xf numFmtId="0" fontId="14" fillId="13" borderId="0" applyNumberFormat="0" applyBorder="0" applyAlignment="0" applyProtection="0"/>
    <xf numFmtId="0" fontId="258" fillId="13" borderId="0" applyNumberFormat="0" applyBorder="0" applyAlignment="0" applyProtection="0"/>
    <xf numFmtId="0" fontId="14"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13" fillId="94"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58" fillId="13" borderId="0" applyNumberFormat="0" applyBorder="0" applyAlignment="0" applyProtection="0"/>
    <xf numFmtId="0" fontId="213" fillId="94" borderId="0" applyNumberFormat="0" applyBorder="0" applyAlignment="0" applyProtection="0"/>
    <xf numFmtId="0" fontId="213" fillId="94" borderId="0" applyNumberFormat="0" applyBorder="0" applyAlignment="0" applyProtection="0"/>
    <xf numFmtId="0" fontId="213" fillId="94"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4" borderId="0" applyNumberFormat="0" applyBorder="0" applyAlignment="0" applyProtection="0"/>
    <xf numFmtId="0" fontId="14" fillId="13"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58" fillId="14" borderId="0" applyNumberFormat="0" applyBorder="0" applyAlignment="0" applyProtection="0"/>
    <xf numFmtId="0" fontId="14" fillId="14" borderId="0" applyNumberFormat="0" applyBorder="0" applyAlignment="0" applyProtection="0"/>
    <xf numFmtId="0" fontId="258" fillId="14" borderId="0" applyNumberFormat="0" applyBorder="0" applyAlignment="0" applyProtection="0"/>
    <xf numFmtId="0" fontId="14" fillId="14" borderId="0" applyNumberFormat="0" applyBorder="0" applyAlignment="0" applyProtection="0"/>
    <xf numFmtId="0" fontId="258" fillId="14" borderId="0" applyNumberFormat="0" applyBorder="0" applyAlignment="0" applyProtection="0"/>
    <xf numFmtId="0" fontId="14" fillId="14" borderId="0" applyNumberFormat="0" applyBorder="0" applyAlignment="0" applyProtection="0"/>
    <xf numFmtId="0" fontId="258" fillId="14" borderId="0" applyNumberFormat="0" applyBorder="0" applyAlignment="0" applyProtection="0"/>
    <xf numFmtId="0" fontId="14" fillId="14" borderId="0" applyNumberFormat="0" applyBorder="0" applyAlignment="0" applyProtection="0"/>
    <xf numFmtId="0" fontId="140" fillId="14" borderId="0" applyNumberFormat="0" applyBorder="0" applyAlignment="0" applyProtection="0"/>
    <xf numFmtId="0" fontId="213" fillId="97" borderId="0" applyNumberFormat="0" applyBorder="0" applyAlignment="0" applyProtection="0"/>
    <xf numFmtId="0" fontId="258" fillId="14" borderId="0" applyNumberFormat="0" applyBorder="0" applyAlignment="0" applyProtection="0"/>
    <xf numFmtId="0" fontId="14" fillId="14" borderId="0" applyNumberFormat="0" applyBorder="0" applyAlignment="0" applyProtection="0"/>
    <xf numFmtId="0" fontId="258" fillId="14" borderId="0" applyNumberFormat="0" applyBorder="0" applyAlignment="0" applyProtection="0"/>
    <xf numFmtId="0" fontId="14"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13" fillId="97"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58" fillId="14" borderId="0" applyNumberFormat="0" applyBorder="0" applyAlignment="0" applyProtection="0"/>
    <xf numFmtId="0" fontId="213" fillId="97" borderId="0" applyNumberFormat="0" applyBorder="0" applyAlignment="0" applyProtection="0"/>
    <xf numFmtId="0" fontId="213" fillId="97" borderId="0" applyNumberFormat="0" applyBorder="0" applyAlignment="0" applyProtection="0"/>
    <xf numFmtId="0" fontId="213" fillId="97"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13" fillId="97" borderId="0" applyNumberFormat="0" applyBorder="0" applyAlignment="0" applyProtection="0"/>
    <xf numFmtId="0" fontId="14" fillId="14"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60" fillId="15" borderId="0" applyNumberFormat="0" applyBorder="0" applyAlignment="0" applyProtection="0"/>
    <xf numFmtId="0" fontId="15" fillId="15" borderId="0" applyNumberFormat="0" applyBorder="0" applyAlignment="0" applyProtection="0"/>
    <xf numFmtId="0" fontId="260" fillId="15" borderId="0" applyNumberFormat="0" applyBorder="0" applyAlignment="0" applyProtection="0"/>
    <xf numFmtId="0" fontId="15" fillId="15" borderId="0" applyNumberFormat="0" applyBorder="0" applyAlignment="0" applyProtection="0"/>
    <xf numFmtId="0" fontId="260" fillId="15" borderId="0" applyNumberFormat="0" applyBorder="0" applyAlignment="0" applyProtection="0"/>
    <xf numFmtId="0" fontId="15" fillId="15" borderId="0" applyNumberFormat="0" applyBorder="0" applyAlignment="0" applyProtection="0"/>
    <xf numFmtId="0" fontId="260" fillId="15"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259" fillId="98" borderId="0" applyNumberFormat="0" applyBorder="0" applyAlignment="0" applyProtection="0"/>
    <xf numFmtId="0" fontId="260" fillId="15" borderId="0" applyNumberFormat="0" applyBorder="0" applyAlignment="0" applyProtection="0"/>
    <xf numFmtId="0" fontId="15" fillId="15" borderId="0" applyNumberFormat="0" applyBorder="0" applyAlignment="0" applyProtection="0"/>
    <xf numFmtId="0" fontId="260" fillId="15" borderId="0" applyNumberFormat="0" applyBorder="0" applyAlignment="0" applyProtection="0"/>
    <xf numFmtId="0" fontId="15"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59" fillId="98" borderId="0" applyNumberFormat="0" applyBorder="0" applyAlignment="0" applyProtection="0"/>
    <xf numFmtId="0" fontId="259" fillId="98"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59" fillId="98" borderId="0" applyNumberFormat="0" applyBorder="0" applyAlignment="0" applyProtection="0"/>
    <xf numFmtId="0" fontId="259" fillId="98" borderId="0" applyNumberFormat="0" applyBorder="0" applyAlignment="0" applyProtection="0"/>
    <xf numFmtId="0" fontId="259" fillId="98" borderId="0" applyNumberFormat="0" applyBorder="0" applyAlignment="0" applyProtection="0"/>
    <xf numFmtId="0" fontId="259" fillId="98"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8" borderId="0" applyNumberFormat="0" applyBorder="0" applyAlignment="0" applyProtection="0"/>
    <xf numFmtId="0" fontId="15" fillId="15"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60" fillId="16" borderId="0" applyNumberFormat="0" applyBorder="0" applyAlignment="0" applyProtection="0"/>
    <xf numFmtId="0" fontId="15" fillId="16" borderId="0" applyNumberFormat="0" applyBorder="0" applyAlignment="0" applyProtection="0"/>
    <xf numFmtId="0" fontId="260" fillId="16" borderId="0" applyNumberFormat="0" applyBorder="0" applyAlignment="0" applyProtection="0"/>
    <xf numFmtId="0" fontId="15" fillId="16" borderId="0" applyNumberFormat="0" applyBorder="0" applyAlignment="0" applyProtection="0"/>
    <xf numFmtId="0" fontId="260" fillId="16" borderId="0" applyNumberFormat="0" applyBorder="0" applyAlignment="0" applyProtection="0"/>
    <xf numFmtId="0" fontId="15" fillId="16" borderId="0" applyNumberFormat="0" applyBorder="0" applyAlignment="0" applyProtection="0"/>
    <xf numFmtId="0" fontId="260" fillId="16"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259" fillId="95" borderId="0" applyNumberFormat="0" applyBorder="0" applyAlignment="0" applyProtection="0"/>
    <xf numFmtId="0" fontId="260" fillId="16" borderId="0" applyNumberFormat="0" applyBorder="0" applyAlignment="0" applyProtection="0"/>
    <xf numFmtId="0" fontId="15" fillId="16" borderId="0" applyNumberFormat="0" applyBorder="0" applyAlignment="0" applyProtection="0"/>
    <xf numFmtId="0" fontId="260" fillId="16" borderId="0" applyNumberFormat="0" applyBorder="0" applyAlignment="0" applyProtection="0"/>
    <xf numFmtId="0" fontId="15"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59" fillId="95" borderId="0" applyNumberFormat="0" applyBorder="0" applyAlignment="0" applyProtection="0"/>
    <xf numFmtId="0" fontId="259" fillId="95"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60" fillId="16" borderId="0" applyNumberFormat="0" applyBorder="0" applyAlignment="0" applyProtection="0"/>
    <xf numFmtId="0" fontId="259" fillId="95" borderId="0" applyNumberFormat="0" applyBorder="0" applyAlignment="0" applyProtection="0"/>
    <xf numFmtId="0" fontId="259" fillId="95" borderId="0" applyNumberFormat="0" applyBorder="0" applyAlignment="0" applyProtection="0"/>
    <xf numFmtId="0" fontId="259" fillId="95" borderId="0" applyNumberFormat="0" applyBorder="0" applyAlignment="0" applyProtection="0"/>
    <xf numFmtId="0" fontId="259" fillId="95"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5" borderId="0" applyNumberFormat="0" applyBorder="0" applyAlignment="0" applyProtection="0"/>
    <xf numFmtId="0" fontId="15" fillId="16"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60" fillId="17" borderId="0" applyNumberFormat="0" applyBorder="0" applyAlignment="0" applyProtection="0"/>
    <xf numFmtId="0" fontId="15" fillId="17" borderId="0" applyNumberFormat="0" applyBorder="0" applyAlignment="0" applyProtection="0"/>
    <xf numFmtId="0" fontId="260" fillId="17" borderId="0" applyNumberFormat="0" applyBorder="0" applyAlignment="0" applyProtection="0"/>
    <xf numFmtId="0" fontId="15" fillId="17" borderId="0" applyNumberFormat="0" applyBorder="0" applyAlignment="0" applyProtection="0"/>
    <xf numFmtId="0" fontId="260" fillId="17" borderId="0" applyNumberFormat="0" applyBorder="0" applyAlignment="0" applyProtection="0"/>
    <xf numFmtId="0" fontId="15" fillId="17" borderId="0" applyNumberFormat="0" applyBorder="0" applyAlignment="0" applyProtection="0"/>
    <xf numFmtId="0" fontId="260" fillId="17"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259" fillId="96" borderId="0" applyNumberFormat="0" applyBorder="0" applyAlignment="0" applyProtection="0"/>
    <xf numFmtId="0" fontId="260" fillId="17" borderId="0" applyNumberFormat="0" applyBorder="0" applyAlignment="0" applyProtection="0"/>
    <xf numFmtId="0" fontId="15" fillId="17" borderId="0" applyNumberFormat="0" applyBorder="0" applyAlignment="0" applyProtection="0"/>
    <xf numFmtId="0" fontId="260" fillId="17" borderId="0" applyNumberFormat="0" applyBorder="0" applyAlignment="0" applyProtection="0"/>
    <xf numFmtId="0" fontId="15"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59" fillId="96" borderId="0" applyNumberFormat="0" applyBorder="0" applyAlignment="0" applyProtection="0"/>
    <xf numFmtId="0" fontId="259" fillId="96"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60" fillId="17" borderId="0" applyNumberFormat="0" applyBorder="0" applyAlignment="0" applyProtection="0"/>
    <xf numFmtId="0" fontId="259" fillId="96" borderId="0" applyNumberFormat="0" applyBorder="0" applyAlignment="0" applyProtection="0"/>
    <xf numFmtId="0" fontId="259" fillId="96" borderId="0" applyNumberFormat="0" applyBorder="0" applyAlignment="0" applyProtection="0"/>
    <xf numFmtId="0" fontId="259" fillId="96" borderId="0" applyNumberFormat="0" applyBorder="0" applyAlignment="0" applyProtection="0"/>
    <xf numFmtId="0" fontId="259" fillId="96"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6" borderId="0" applyNumberFormat="0" applyBorder="0" applyAlignment="0" applyProtection="0"/>
    <xf numFmtId="0" fontId="15" fillId="17"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60" fillId="18" borderId="0" applyNumberFormat="0" applyBorder="0" applyAlignment="0" applyProtection="0"/>
    <xf numFmtId="0" fontId="15" fillId="18" borderId="0" applyNumberFormat="0" applyBorder="0" applyAlignment="0" applyProtection="0"/>
    <xf numFmtId="0" fontId="260" fillId="18" borderId="0" applyNumberFormat="0" applyBorder="0" applyAlignment="0" applyProtection="0"/>
    <xf numFmtId="0" fontId="15" fillId="18" borderId="0" applyNumberFormat="0" applyBorder="0" applyAlignment="0" applyProtection="0"/>
    <xf numFmtId="0" fontId="260" fillId="18" borderId="0" applyNumberFormat="0" applyBorder="0" applyAlignment="0" applyProtection="0"/>
    <xf numFmtId="0" fontId="15" fillId="18" borderId="0" applyNumberFormat="0" applyBorder="0" applyAlignment="0" applyProtection="0"/>
    <xf numFmtId="0" fontId="260" fillId="18"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60" fillId="18" borderId="0" applyNumberFormat="0" applyBorder="0" applyAlignment="0" applyProtection="0"/>
    <xf numFmtId="0" fontId="15" fillId="18" borderId="0" applyNumberFormat="0" applyBorder="0" applyAlignment="0" applyProtection="0"/>
    <xf numFmtId="0" fontId="260" fillId="18" borderId="0" applyNumberFormat="0" applyBorder="0" applyAlignment="0" applyProtection="0"/>
    <xf numFmtId="0" fontId="15"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60" fillId="18"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99" borderId="0" applyNumberFormat="0" applyBorder="0" applyAlignment="0" applyProtection="0"/>
    <xf numFmtId="0" fontId="15" fillId="18"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60" fillId="19" borderId="0" applyNumberFormat="0" applyBorder="0" applyAlignment="0" applyProtection="0"/>
    <xf numFmtId="0" fontId="15" fillId="19" borderId="0" applyNumberFormat="0" applyBorder="0" applyAlignment="0" applyProtection="0"/>
    <xf numFmtId="0" fontId="260" fillId="19" borderId="0" applyNumberFormat="0" applyBorder="0" applyAlignment="0" applyProtection="0"/>
    <xf numFmtId="0" fontId="15" fillId="19" borderId="0" applyNumberFormat="0" applyBorder="0" applyAlignment="0" applyProtection="0"/>
    <xf numFmtId="0" fontId="260" fillId="19" borderId="0" applyNumberFormat="0" applyBorder="0" applyAlignment="0" applyProtection="0"/>
    <xf numFmtId="0" fontId="15" fillId="19" borderId="0" applyNumberFormat="0" applyBorder="0" applyAlignment="0" applyProtection="0"/>
    <xf numFmtId="0" fontId="260" fillId="19"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60" fillId="19" borderId="0" applyNumberFormat="0" applyBorder="0" applyAlignment="0" applyProtection="0"/>
    <xf numFmtId="0" fontId="15" fillId="19" borderId="0" applyNumberFormat="0" applyBorder="0" applyAlignment="0" applyProtection="0"/>
    <xf numFmtId="0" fontId="260" fillId="19" borderId="0" applyNumberFormat="0" applyBorder="0" applyAlignment="0" applyProtection="0"/>
    <xf numFmtId="0" fontId="15"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60" fillId="19"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0" borderId="0" applyNumberFormat="0" applyBorder="0" applyAlignment="0" applyProtection="0"/>
    <xf numFmtId="0" fontId="15" fillId="19"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60" fillId="20" borderId="0" applyNumberFormat="0" applyBorder="0" applyAlignment="0" applyProtection="0"/>
    <xf numFmtId="0" fontId="15" fillId="20" borderId="0" applyNumberFormat="0" applyBorder="0" applyAlignment="0" applyProtection="0"/>
    <xf numFmtId="0" fontId="260" fillId="20" borderId="0" applyNumberFormat="0" applyBorder="0" applyAlignment="0" applyProtection="0"/>
    <xf numFmtId="0" fontId="15" fillId="20" borderId="0" applyNumberFormat="0" applyBorder="0" applyAlignment="0" applyProtection="0"/>
    <xf numFmtId="0" fontId="260" fillId="20" borderId="0" applyNumberFormat="0" applyBorder="0" applyAlignment="0" applyProtection="0"/>
    <xf numFmtId="0" fontId="15" fillId="20" borderId="0" applyNumberFormat="0" applyBorder="0" applyAlignment="0" applyProtection="0"/>
    <xf numFmtId="0" fontId="260" fillId="20"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259" fillId="101" borderId="0" applyNumberFormat="0" applyBorder="0" applyAlignment="0" applyProtection="0"/>
    <xf numFmtId="0" fontId="260" fillId="20" borderId="0" applyNumberFormat="0" applyBorder="0" applyAlignment="0" applyProtection="0"/>
    <xf numFmtId="0" fontId="15" fillId="20" borderId="0" applyNumberFormat="0" applyBorder="0" applyAlignment="0" applyProtection="0"/>
    <xf numFmtId="0" fontId="260" fillId="20" borderId="0" applyNumberFormat="0" applyBorder="0" applyAlignment="0" applyProtection="0"/>
    <xf numFmtId="0" fontId="15"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59" fillId="101" borderId="0" applyNumberFormat="0" applyBorder="0" applyAlignment="0" applyProtection="0"/>
    <xf numFmtId="0" fontId="259" fillId="101"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60" fillId="20" borderId="0" applyNumberFormat="0" applyBorder="0" applyAlignment="0" applyProtection="0"/>
    <xf numFmtId="0" fontId="259" fillId="101" borderId="0" applyNumberFormat="0" applyBorder="0" applyAlignment="0" applyProtection="0"/>
    <xf numFmtId="0" fontId="259" fillId="101" borderId="0" applyNumberFormat="0" applyBorder="0" applyAlignment="0" applyProtection="0"/>
    <xf numFmtId="0" fontId="259" fillId="101" borderId="0" applyNumberFormat="0" applyBorder="0" applyAlignment="0" applyProtection="0"/>
    <xf numFmtId="0" fontId="259" fillId="101"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259" fillId="101" borderId="0" applyNumberFormat="0" applyBorder="0" applyAlignment="0" applyProtection="0"/>
    <xf numFmtId="0" fontId="15" fillId="20" borderId="0" applyNumberFormat="0" applyBorder="0" applyAlignment="0" applyProtection="0"/>
    <xf numFmtId="0" fontId="66" fillId="0" borderId="0">
      <protection locked="0"/>
    </xf>
    <xf numFmtId="0" fontId="213" fillId="102" borderId="0" applyNumberFormat="0" applyBorder="0" applyAlignment="0" applyProtection="0"/>
    <xf numFmtId="0" fontId="213" fillId="103" borderId="0" applyNumberFormat="0" applyBorder="0" applyAlignment="0" applyProtection="0"/>
    <xf numFmtId="0" fontId="259" fillId="104"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60" fillId="21" borderId="0" applyNumberFormat="0" applyBorder="0" applyAlignment="0" applyProtection="0"/>
    <xf numFmtId="0" fontId="15" fillId="21" borderId="0" applyNumberFormat="0" applyBorder="0" applyAlignment="0" applyProtection="0"/>
    <xf numFmtId="0" fontId="260" fillId="21" borderId="0" applyNumberFormat="0" applyBorder="0" applyAlignment="0" applyProtection="0"/>
    <xf numFmtId="0" fontId="15" fillId="21" borderId="0" applyNumberFormat="0" applyBorder="0" applyAlignment="0" applyProtection="0"/>
    <xf numFmtId="0" fontId="260" fillId="21" borderId="0" applyNumberFormat="0" applyBorder="0" applyAlignment="0" applyProtection="0"/>
    <xf numFmtId="0" fontId="15" fillId="21" borderId="0" applyNumberFormat="0" applyBorder="0" applyAlignment="0" applyProtection="0"/>
    <xf numFmtId="0" fontId="260" fillId="21"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259" fillId="105" borderId="0" applyNumberFormat="0" applyBorder="0" applyAlignment="0" applyProtection="0"/>
    <xf numFmtId="0" fontId="260" fillId="21" borderId="0" applyNumberFormat="0" applyBorder="0" applyAlignment="0" applyProtection="0"/>
    <xf numFmtId="0" fontId="15" fillId="21" borderId="0" applyNumberFormat="0" applyBorder="0" applyAlignment="0" applyProtection="0"/>
    <xf numFmtId="0" fontId="260" fillId="21" borderId="0" applyNumberFormat="0" applyBorder="0" applyAlignment="0" applyProtection="0"/>
    <xf numFmtId="0" fontId="15"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59" fillId="105" borderId="0" applyNumberFormat="0" applyBorder="0" applyAlignment="0" applyProtection="0"/>
    <xf numFmtId="0" fontId="259" fillId="105"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60" fillId="21" borderId="0" applyNumberFormat="0" applyBorder="0" applyAlignment="0" applyProtection="0"/>
    <xf numFmtId="0" fontId="259" fillId="105" borderId="0" applyNumberFormat="0" applyBorder="0" applyAlignment="0" applyProtection="0"/>
    <xf numFmtId="0" fontId="259" fillId="105" borderId="0" applyNumberFormat="0" applyBorder="0" applyAlignment="0" applyProtection="0"/>
    <xf numFmtId="0" fontId="259" fillId="105" borderId="0" applyNumberFormat="0" applyBorder="0" applyAlignment="0" applyProtection="0"/>
    <xf numFmtId="0" fontId="259" fillId="105"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59" fillId="105" borderId="0" applyNumberFormat="0" applyBorder="0" applyAlignment="0" applyProtection="0"/>
    <xf numFmtId="0" fontId="15" fillId="21" borderId="0" applyNumberFormat="0" applyBorder="0" applyAlignment="0" applyProtection="0"/>
    <xf numFmtId="0" fontId="213" fillId="102" borderId="0" applyNumberFormat="0" applyBorder="0" applyAlignment="0" applyProtection="0"/>
    <xf numFmtId="0" fontId="213" fillId="106" borderId="0" applyNumberFormat="0" applyBorder="0" applyAlignment="0" applyProtection="0"/>
    <xf numFmtId="0" fontId="259" fillId="107"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60" fillId="22" borderId="0" applyNumberFormat="0" applyBorder="0" applyAlignment="0" applyProtection="0"/>
    <xf numFmtId="0" fontId="15" fillId="22" borderId="0" applyNumberFormat="0" applyBorder="0" applyAlignment="0" applyProtection="0"/>
    <xf numFmtId="0" fontId="260" fillId="22" borderId="0" applyNumberFormat="0" applyBorder="0" applyAlignment="0" applyProtection="0"/>
    <xf numFmtId="0" fontId="15" fillId="22" borderId="0" applyNumberFormat="0" applyBorder="0" applyAlignment="0" applyProtection="0"/>
    <xf numFmtId="0" fontId="260" fillId="22" borderId="0" applyNumberFormat="0" applyBorder="0" applyAlignment="0" applyProtection="0"/>
    <xf numFmtId="0" fontId="15" fillId="22" borderId="0" applyNumberFormat="0" applyBorder="0" applyAlignment="0" applyProtection="0"/>
    <xf numFmtId="0" fontId="260" fillId="22"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259" fillId="47" borderId="0" applyNumberFormat="0" applyBorder="0" applyAlignment="0" applyProtection="0"/>
    <xf numFmtId="0" fontId="260" fillId="22" borderId="0" applyNumberFormat="0" applyBorder="0" applyAlignment="0" applyProtection="0"/>
    <xf numFmtId="0" fontId="15" fillId="22" borderId="0" applyNumberFormat="0" applyBorder="0" applyAlignment="0" applyProtection="0"/>
    <xf numFmtId="0" fontId="260" fillId="22" borderId="0" applyNumberFormat="0" applyBorder="0" applyAlignment="0" applyProtection="0"/>
    <xf numFmtId="0" fontId="15"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59" fillId="47" borderId="0" applyNumberFormat="0" applyBorder="0" applyAlignment="0" applyProtection="0"/>
    <xf numFmtId="0" fontId="259" fillId="47"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60" fillId="22" borderId="0" applyNumberFormat="0" applyBorder="0" applyAlignment="0" applyProtection="0"/>
    <xf numFmtId="0" fontId="259" fillId="47" borderId="0" applyNumberFormat="0" applyBorder="0" applyAlignment="0" applyProtection="0"/>
    <xf numFmtId="0" fontId="259" fillId="47" borderId="0" applyNumberFormat="0" applyBorder="0" applyAlignment="0" applyProtection="0"/>
    <xf numFmtId="0" fontId="259" fillId="47" borderId="0" applyNumberFormat="0" applyBorder="0" applyAlignment="0" applyProtection="0"/>
    <xf numFmtId="0" fontId="259" fillId="47"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59" fillId="47" borderId="0" applyNumberFormat="0" applyBorder="0" applyAlignment="0" applyProtection="0"/>
    <xf numFmtId="0" fontId="15" fillId="22" borderId="0" applyNumberFormat="0" applyBorder="0" applyAlignment="0" applyProtection="0"/>
    <xf numFmtId="0" fontId="213" fillId="102" borderId="0" applyNumberFormat="0" applyBorder="0" applyAlignment="0" applyProtection="0"/>
    <xf numFmtId="0" fontId="213" fillId="102" borderId="0" applyNumberFormat="0" applyBorder="0" applyAlignment="0" applyProtection="0"/>
    <xf numFmtId="0" fontId="259" fillId="106"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60" fillId="23" borderId="0" applyNumberFormat="0" applyBorder="0" applyAlignment="0" applyProtection="0"/>
    <xf numFmtId="0" fontId="15" fillId="23" borderId="0" applyNumberFormat="0" applyBorder="0" applyAlignment="0" applyProtection="0"/>
    <xf numFmtId="0" fontId="260" fillId="23" borderId="0" applyNumberFormat="0" applyBorder="0" applyAlignment="0" applyProtection="0"/>
    <xf numFmtId="0" fontId="15" fillId="23" borderId="0" applyNumberFormat="0" applyBorder="0" applyAlignment="0" applyProtection="0"/>
    <xf numFmtId="0" fontId="260" fillId="23" borderId="0" applyNumberFormat="0" applyBorder="0" applyAlignment="0" applyProtection="0"/>
    <xf numFmtId="0" fontId="15" fillId="23" borderId="0" applyNumberFormat="0" applyBorder="0" applyAlignment="0" applyProtection="0"/>
    <xf numFmtId="0" fontId="260" fillId="23"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259" fillId="108" borderId="0" applyNumberFormat="0" applyBorder="0" applyAlignment="0" applyProtection="0"/>
    <xf numFmtId="0" fontId="260" fillId="23" borderId="0" applyNumberFormat="0" applyBorder="0" applyAlignment="0" applyProtection="0"/>
    <xf numFmtId="0" fontId="15" fillId="23" borderId="0" applyNumberFormat="0" applyBorder="0" applyAlignment="0" applyProtection="0"/>
    <xf numFmtId="0" fontId="260" fillId="23" borderId="0" applyNumberFormat="0" applyBorder="0" applyAlignment="0" applyProtection="0"/>
    <xf numFmtId="0" fontId="15"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59" fillId="108" borderId="0" applyNumberFormat="0" applyBorder="0" applyAlignment="0" applyProtection="0"/>
    <xf numFmtId="0" fontId="259" fillId="108"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60" fillId="23" borderId="0" applyNumberFormat="0" applyBorder="0" applyAlignment="0" applyProtection="0"/>
    <xf numFmtId="0" fontId="259" fillId="108" borderId="0" applyNumberFormat="0" applyBorder="0" applyAlignment="0" applyProtection="0"/>
    <xf numFmtId="0" fontId="259" fillId="108" borderId="0" applyNumberFormat="0" applyBorder="0" applyAlignment="0" applyProtection="0"/>
    <xf numFmtId="0" fontId="259" fillId="108" borderId="0" applyNumberFormat="0" applyBorder="0" applyAlignment="0" applyProtection="0"/>
    <xf numFmtId="0" fontId="259" fillId="108"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59" fillId="108" borderId="0" applyNumberFormat="0" applyBorder="0" applyAlignment="0" applyProtection="0"/>
    <xf numFmtId="0" fontId="15" fillId="23" borderId="0" applyNumberFormat="0" applyBorder="0" applyAlignment="0" applyProtection="0"/>
    <xf numFmtId="0" fontId="213" fillId="102" borderId="0" applyNumberFormat="0" applyBorder="0" applyAlignment="0" applyProtection="0"/>
    <xf numFmtId="0" fontId="213" fillId="106" borderId="0" applyNumberFormat="0" applyBorder="0" applyAlignment="0" applyProtection="0"/>
    <xf numFmtId="0" fontId="259" fillId="106"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60" fillId="24" borderId="0" applyNumberFormat="0" applyBorder="0" applyAlignment="0" applyProtection="0"/>
    <xf numFmtId="0" fontId="15" fillId="24" borderId="0" applyNumberFormat="0" applyBorder="0" applyAlignment="0" applyProtection="0"/>
    <xf numFmtId="0" fontId="260" fillId="24" borderId="0" applyNumberFormat="0" applyBorder="0" applyAlignment="0" applyProtection="0"/>
    <xf numFmtId="0" fontId="15" fillId="24" borderId="0" applyNumberFormat="0" applyBorder="0" applyAlignment="0" applyProtection="0"/>
    <xf numFmtId="0" fontId="260" fillId="24" borderId="0" applyNumberFormat="0" applyBorder="0" applyAlignment="0" applyProtection="0"/>
    <xf numFmtId="0" fontId="15" fillId="24" borderId="0" applyNumberFormat="0" applyBorder="0" applyAlignment="0" applyProtection="0"/>
    <xf numFmtId="0" fontId="260" fillId="24"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60" fillId="24" borderId="0" applyNumberFormat="0" applyBorder="0" applyAlignment="0" applyProtection="0"/>
    <xf numFmtId="0" fontId="15" fillId="24" borderId="0" applyNumberFormat="0" applyBorder="0" applyAlignment="0" applyProtection="0"/>
    <xf numFmtId="0" fontId="260" fillId="24" borderId="0" applyNumberFormat="0" applyBorder="0" applyAlignment="0" applyProtection="0"/>
    <xf numFmtId="0" fontId="15"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60" fillId="24"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59" fillId="99" borderId="0" applyNumberFormat="0" applyBorder="0" applyAlignment="0" applyProtection="0"/>
    <xf numFmtId="0" fontId="15" fillId="24" borderId="0" applyNumberFormat="0" applyBorder="0" applyAlignment="0" applyProtection="0"/>
    <xf numFmtId="0" fontId="213" fillId="102" borderId="0" applyNumberFormat="0" applyBorder="0" applyAlignment="0" applyProtection="0"/>
    <xf numFmtId="0" fontId="213" fillId="102" borderId="0" applyNumberFormat="0" applyBorder="0" applyAlignment="0" applyProtection="0"/>
    <xf numFmtId="0" fontId="259" fillId="104"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60" fillId="25" borderId="0" applyNumberFormat="0" applyBorder="0" applyAlignment="0" applyProtection="0"/>
    <xf numFmtId="0" fontId="15" fillId="25" borderId="0" applyNumberFormat="0" applyBorder="0" applyAlignment="0" applyProtection="0"/>
    <xf numFmtId="0" fontId="260" fillId="25" borderId="0" applyNumberFormat="0" applyBorder="0" applyAlignment="0" applyProtection="0"/>
    <xf numFmtId="0" fontId="15" fillId="25" borderId="0" applyNumberFormat="0" applyBorder="0" applyAlignment="0" applyProtection="0"/>
    <xf numFmtId="0" fontId="260" fillId="25" borderId="0" applyNumberFormat="0" applyBorder="0" applyAlignment="0" applyProtection="0"/>
    <xf numFmtId="0" fontId="15" fillId="25" borderId="0" applyNumberFormat="0" applyBorder="0" applyAlignment="0" applyProtection="0"/>
    <xf numFmtId="0" fontId="260" fillId="25"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60" fillId="25" borderId="0" applyNumberFormat="0" applyBorder="0" applyAlignment="0" applyProtection="0"/>
    <xf numFmtId="0" fontId="15" fillId="25" borderId="0" applyNumberFormat="0" applyBorder="0" applyAlignment="0" applyProtection="0"/>
    <xf numFmtId="0" fontId="260" fillId="25" borderId="0" applyNumberFormat="0" applyBorder="0" applyAlignment="0" applyProtection="0"/>
    <xf numFmtId="0" fontId="15"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60" fillId="25"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59" fillId="100" borderId="0" applyNumberFormat="0" applyBorder="0" applyAlignment="0" applyProtection="0"/>
    <xf numFmtId="0" fontId="15" fillId="25" borderId="0" applyNumberFormat="0" applyBorder="0" applyAlignment="0" applyProtection="0"/>
    <xf numFmtId="0" fontId="213" fillId="109" borderId="0" applyNumberFormat="0" applyBorder="0" applyAlignment="0" applyProtection="0"/>
    <xf numFmtId="0" fontId="213" fillId="109" borderId="0" applyNumberFormat="0" applyBorder="0" applyAlignment="0" applyProtection="0"/>
    <xf numFmtId="0" fontId="259" fillId="110"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60" fillId="26" borderId="0" applyNumberFormat="0" applyBorder="0" applyAlignment="0" applyProtection="0"/>
    <xf numFmtId="0" fontId="15" fillId="26" borderId="0" applyNumberFormat="0" applyBorder="0" applyAlignment="0" applyProtection="0"/>
    <xf numFmtId="0" fontId="260" fillId="26" borderId="0" applyNumberFormat="0" applyBorder="0" applyAlignment="0" applyProtection="0"/>
    <xf numFmtId="0" fontId="15" fillId="26" borderId="0" applyNumberFormat="0" applyBorder="0" applyAlignment="0" applyProtection="0"/>
    <xf numFmtId="0" fontId="260" fillId="26" borderId="0" applyNumberFormat="0" applyBorder="0" applyAlignment="0" applyProtection="0"/>
    <xf numFmtId="0" fontId="15" fillId="26" borderId="0" applyNumberFormat="0" applyBorder="0" applyAlignment="0" applyProtection="0"/>
    <xf numFmtId="0" fontId="260" fillId="26"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259" fillId="111" borderId="0" applyNumberFormat="0" applyBorder="0" applyAlignment="0" applyProtection="0"/>
    <xf numFmtId="0" fontId="260" fillId="26" borderId="0" applyNumberFormat="0" applyBorder="0" applyAlignment="0" applyProtection="0"/>
    <xf numFmtId="0" fontId="15" fillId="26" borderId="0" applyNumberFormat="0" applyBorder="0" applyAlignment="0" applyProtection="0"/>
    <xf numFmtId="0" fontId="260" fillId="26" borderId="0" applyNumberFormat="0" applyBorder="0" applyAlignment="0" applyProtection="0"/>
    <xf numFmtId="0" fontId="15"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59" fillId="111" borderId="0" applyNumberFormat="0" applyBorder="0" applyAlignment="0" applyProtection="0"/>
    <xf numFmtId="0" fontId="259" fillId="111"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60" fillId="26" borderId="0" applyNumberFormat="0" applyBorder="0" applyAlignment="0" applyProtection="0"/>
    <xf numFmtId="0" fontId="259" fillId="111" borderId="0" applyNumberFormat="0" applyBorder="0" applyAlignment="0" applyProtection="0"/>
    <xf numFmtId="0" fontId="259" fillId="111" borderId="0" applyNumberFormat="0" applyBorder="0" applyAlignment="0" applyProtection="0"/>
    <xf numFmtId="0" fontId="259" fillId="111" borderId="0" applyNumberFormat="0" applyBorder="0" applyAlignment="0" applyProtection="0"/>
    <xf numFmtId="0" fontId="259" fillId="111"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59" fillId="111" borderId="0" applyNumberFormat="0" applyBorder="0" applyAlignment="0" applyProtection="0"/>
    <xf numFmtId="0" fontId="15" fillId="26" borderId="0" applyNumberFormat="0" applyBorder="0" applyAlignment="0" applyProtection="0"/>
    <xf numFmtId="0" fontId="220" fillId="0" borderId="102">
      <alignment vertical="top" wrapText="1"/>
    </xf>
    <xf numFmtId="216" fontId="1" fillId="0" borderId="4">
      <alignment horizontal="center" vertical="center" wrapText="1"/>
    </xf>
    <xf numFmtId="0" fontId="69" fillId="41" borderId="0" applyNumberFormat="0" applyFill="0" applyBorder="0" applyAlignment="0" applyProtection="0"/>
    <xf numFmtId="0" fontId="92" fillId="0" borderId="0">
      <alignment horizontal="center" wrapText="1"/>
      <protection locked="0"/>
    </xf>
    <xf numFmtId="0" fontId="92" fillId="0" borderId="0">
      <alignment horizontal="center" wrapText="1"/>
      <protection locked="0"/>
    </xf>
    <xf numFmtId="0" fontId="92" fillId="0" borderId="0">
      <alignment horizontal="center" wrapText="1"/>
      <protection locked="0"/>
    </xf>
    <xf numFmtId="0" fontId="92" fillId="0" borderId="0">
      <alignment horizontal="center" wrapText="1"/>
      <protection locked="0"/>
    </xf>
    <xf numFmtId="0" fontId="1" fillId="0" borderId="0"/>
    <xf numFmtId="0" fontId="261" fillId="89"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0" fontId="262" fillId="27" borderId="0" applyNumberFormat="0" applyBorder="0" applyAlignment="0" applyProtection="0"/>
    <xf numFmtId="0" fontId="16" fillId="27" borderId="0" applyNumberFormat="0" applyBorder="0" applyAlignment="0" applyProtection="0"/>
    <xf numFmtId="0" fontId="262" fillId="27" borderId="0" applyNumberFormat="0" applyBorder="0" applyAlignment="0" applyProtection="0"/>
    <xf numFmtId="0" fontId="16" fillId="27" borderId="0" applyNumberFormat="0" applyBorder="0" applyAlignment="0" applyProtection="0"/>
    <xf numFmtId="0" fontId="262" fillId="27" borderId="0" applyNumberFormat="0" applyBorder="0" applyAlignment="0" applyProtection="0"/>
    <xf numFmtId="0" fontId="16" fillId="27" borderId="0" applyNumberFormat="0" applyBorder="0" applyAlignment="0" applyProtection="0"/>
    <xf numFmtId="0" fontId="262" fillId="27"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261" fillId="89" borderId="0" applyNumberFormat="0" applyBorder="0" applyAlignment="0" applyProtection="0"/>
    <xf numFmtId="0" fontId="262" fillId="27" borderId="0" applyNumberFormat="0" applyBorder="0" applyAlignment="0" applyProtection="0"/>
    <xf numFmtId="0" fontId="16" fillId="27" borderId="0" applyNumberFormat="0" applyBorder="0" applyAlignment="0" applyProtection="0"/>
    <xf numFmtId="0" fontId="262" fillId="27" borderId="0" applyNumberFormat="0" applyBorder="0" applyAlignment="0" applyProtection="0"/>
    <xf numFmtId="0" fontId="16"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1" fillId="89" borderId="0" applyNumberFormat="0" applyBorder="0" applyAlignment="0" applyProtection="0"/>
    <xf numFmtId="0" fontId="261" fillId="89"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2" fillId="27" borderId="0" applyNumberFormat="0" applyBorder="0" applyAlignment="0" applyProtection="0"/>
    <xf numFmtId="0" fontId="261" fillId="89" borderId="0" applyNumberFormat="0" applyBorder="0" applyAlignment="0" applyProtection="0"/>
    <xf numFmtId="0" fontId="261" fillId="89" borderId="0" applyNumberFormat="0" applyBorder="0" applyAlignment="0" applyProtection="0"/>
    <xf numFmtId="0" fontId="261" fillId="89" borderId="0" applyNumberFormat="0" applyBorder="0" applyAlignment="0" applyProtection="0"/>
    <xf numFmtId="0" fontId="261" fillId="89"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0" fontId="261" fillId="89" borderId="0" applyNumberFormat="0" applyBorder="0" applyAlignment="0" applyProtection="0"/>
    <xf numFmtId="0" fontId="16" fillId="27" borderId="0" applyNumberFormat="0" applyBorder="0" applyAlignment="0" applyProtection="0"/>
    <xf numFmtId="361" fontId="1" fillId="0" borderId="0"/>
    <xf numFmtId="0" fontId="263" fillId="0" borderId="0"/>
    <xf numFmtId="0" fontId="244" fillId="0" borderId="91" applyNumberFormat="0" applyFont="0" applyFill="0" applyAlignment="0" applyProtection="0">
      <alignment horizontal="center"/>
    </xf>
    <xf numFmtId="0" fontId="233" fillId="1" borderId="2" applyNumberFormat="0" applyAlignment="0" applyProtection="0"/>
    <xf numFmtId="0" fontId="233" fillId="1" borderId="2" applyNumberFormat="0" applyAlignment="0" applyProtection="0"/>
    <xf numFmtId="362" fontId="74" fillId="0" borderId="0" applyFill="0" applyBorder="0" applyAlignment="0"/>
    <xf numFmtId="362" fontId="74" fillId="0" borderId="0" applyFill="0" applyBorder="0" applyAlignment="0"/>
    <xf numFmtId="362" fontId="74" fillId="0" borderId="0" applyFill="0" applyBorder="0" applyAlignment="0"/>
    <xf numFmtId="362" fontId="74" fillId="0" borderId="0" applyFill="0" applyBorder="0" applyAlignment="0"/>
    <xf numFmtId="0" fontId="264" fillId="58" borderId="128" applyNumberFormat="0" applyAlignment="0" applyProtection="0"/>
    <xf numFmtId="0" fontId="17" fillId="28" borderId="20" applyNumberFormat="0" applyAlignment="0" applyProtection="0"/>
    <xf numFmtId="0" fontId="264" fillId="58" borderId="128" applyNumberFormat="0" applyAlignment="0" applyProtection="0"/>
    <xf numFmtId="0" fontId="17" fillId="28" borderId="20" applyNumberFormat="0" applyAlignment="0" applyProtection="0"/>
    <xf numFmtId="0" fontId="264" fillId="58" borderId="128" applyNumberFormat="0" applyAlignment="0" applyProtection="0"/>
    <xf numFmtId="0" fontId="17" fillId="28" borderId="20" applyNumberFormat="0" applyAlignment="0" applyProtection="0"/>
    <xf numFmtId="0" fontId="264" fillId="58" borderId="128" applyNumberFormat="0" applyAlignment="0" applyProtection="0"/>
    <xf numFmtId="0" fontId="17" fillId="28" borderId="20" applyNumberFormat="0" applyAlignment="0" applyProtection="0"/>
    <xf numFmtId="0" fontId="264" fillId="58" borderId="128" applyNumberFormat="0" applyAlignment="0" applyProtection="0"/>
    <xf numFmtId="0" fontId="17" fillId="28" borderId="20" applyNumberFormat="0" applyAlignment="0" applyProtection="0"/>
    <xf numFmtId="0" fontId="264" fillId="58" borderId="128" applyNumberFormat="0" applyAlignment="0" applyProtection="0"/>
    <xf numFmtId="0" fontId="17" fillId="28" borderId="20" applyNumberFormat="0" applyAlignment="0" applyProtection="0"/>
    <xf numFmtId="0" fontId="265" fillId="28" borderId="20" applyNumberFormat="0" applyAlignment="0" applyProtection="0"/>
    <xf numFmtId="0" fontId="17" fillId="28" borderId="20" applyNumberFormat="0" applyAlignment="0" applyProtection="0"/>
    <xf numFmtId="0" fontId="265" fillId="28" borderId="20" applyNumberFormat="0" applyAlignment="0" applyProtection="0"/>
    <xf numFmtId="0" fontId="17" fillId="28" borderId="20" applyNumberFormat="0" applyAlignment="0" applyProtection="0"/>
    <xf numFmtId="0" fontId="265" fillId="28" borderId="20" applyNumberFormat="0" applyAlignment="0" applyProtection="0"/>
    <xf numFmtId="0" fontId="17" fillId="28" borderId="20" applyNumberFormat="0" applyAlignment="0" applyProtection="0"/>
    <xf numFmtId="0" fontId="265" fillId="28" borderId="20" applyNumberFormat="0" applyAlignment="0" applyProtection="0"/>
    <xf numFmtId="0" fontId="17" fillId="28" borderId="20" applyNumberFormat="0" applyAlignment="0" applyProtection="0"/>
    <xf numFmtId="0" fontId="264" fillId="58" borderId="128" applyNumberFormat="0" applyAlignment="0" applyProtection="0"/>
    <xf numFmtId="0" fontId="264" fillId="58" borderId="128" applyNumberFormat="0" applyAlignment="0" applyProtection="0"/>
    <xf numFmtId="0" fontId="265" fillId="28" borderId="20" applyNumberFormat="0" applyAlignment="0" applyProtection="0"/>
    <xf numFmtId="0" fontId="17" fillId="28" borderId="20" applyNumberFormat="0" applyAlignment="0" applyProtection="0"/>
    <xf numFmtId="0" fontId="265" fillId="28" borderId="20" applyNumberFormat="0" applyAlignment="0" applyProtection="0"/>
    <xf numFmtId="0" fontId="17"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4" fillId="58" borderId="128" applyNumberFormat="0" applyAlignment="0" applyProtection="0"/>
    <xf numFmtId="0" fontId="264" fillId="58" borderId="128"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5" fillId="28" borderId="20" applyNumberFormat="0" applyAlignment="0" applyProtection="0"/>
    <xf numFmtId="0" fontId="264" fillId="58" borderId="128" applyNumberFormat="0" applyAlignment="0" applyProtection="0"/>
    <xf numFmtId="0" fontId="264" fillId="58" borderId="128" applyNumberFormat="0" applyAlignment="0" applyProtection="0"/>
    <xf numFmtId="0" fontId="264" fillId="58" borderId="128" applyNumberFormat="0" applyAlignment="0" applyProtection="0"/>
    <xf numFmtId="0" fontId="264" fillId="58" borderId="128" applyNumberFormat="0" applyAlignment="0" applyProtection="0"/>
    <xf numFmtId="0" fontId="264" fillId="58" borderId="128" applyNumberFormat="0" applyAlignment="0" applyProtection="0"/>
    <xf numFmtId="0" fontId="17" fillId="28" borderId="20" applyNumberFormat="0" applyAlignment="0" applyProtection="0"/>
    <xf numFmtId="0" fontId="264" fillId="58" borderId="128" applyNumberFormat="0" applyAlignment="0" applyProtection="0"/>
    <xf numFmtId="0" fontId="17" fillId="28" borderId="20" applyNumberFormat="0" applyAlignment="0" applyProtection="0"/>
    <xf numFmtId="0" fontId="264" fillId="58" borderId="128" applyNumberFormat="0" applyAlignment="0" applyProtection="0"/>
    <xf numFmtId="0" fontId="17" fillId="28" borderId="20" applyNumberFormat="0" applyAlignment="0" applyProtection="0"/>
    <xf numFmtId="0" fontId="264" fillId="58" borderId="128" applyNumberFormat="0" applyAlignment="0" applyProtection="0"/>
    <xf numFmtId="0" fontId="17" fillId="28" borderId="20" applyNumberFormat="0" applyAlignment="0" applyProtection="0"/>
    <xf numFmtId="45" fontId="69" fillId="41" borderId="0" applyFont="0" applyFill="0" applyBorder="0">
      <alignment horizontal="center"/>
    </xf>
    <xf numFmtId="0" fontId="266" fillId="112" borderId="129" applyNumberFormat="0" applyAlignment="0" applyProtection="0"/>
    <xf numFmtId="0" fontId="18" fillId="29" borderId="21" applyNumberFormat="0" applyAlignment="0" applyProtection="0"/>
    <xf numFmtId="0" fontId="266" fillId="112" borderId="129" applyNumberFormat="0" applyAlignment="0" applyProtection="0"/>
    <xf numFmtId="0" fontId="18" fillId="29" borderId="21" applyNumberFormat="0" applyAlignment="0" applyProtection="0"/>
    <xf numFmtId="0" fontId="266" fillId="112" borderId="129" applyNumberFormat="0" applyAlignment="0" applyProtection="0"/>
    <xf numFmtId="0" fontId="18" fillId="29" borderId="21" applyNumberFormat="0" applyAlignment="0" applyProtection="0"/>
    <xf numFmtId="0" fontId="266" fillId="112" borderId="129" applyNumberFormat="0" applyAlignment="0" applyProtection="0"/>
    <xf numFmtId="0" fontId="18" fillId="29" borderId="21" applyNumberFormat="0" applyAlignment="0" applyProtection="0"/>
    <xf numFmtId="0" fontId="266" fillId="112" borderId="129" applyNumberFormat="0" applyAlignment="0" applyProtection="0"/>
    <xf numFmtId="0" fontId="18" fillId="29" borderId="21" applyNumberFormat="0" applyAlignment="0" applyProtection="0"/>
    <xf numFmtId="0" fontId="266" fillId="112" borderId="129" applyNumberFormat="0" applyAlignment="0" applyProtection="0"/>
    <xf numFmtId="0" fontId="18" fillId="29" borderId="21" applyNumberFormat="0" applyAlignment="0" applyProtection="0"/>
    <xf numFmtId="0" fontId="267" fillId="29" borderId="21" applyNumberFormat="0" applyAlignment="0" applyProtection="0"/>
    <xf numFmtId="0" fontId="18" fillId="29" borderId="21" applyNumberFormat="0" applyAlignment="0" applyProtection="0"/>
    <xf numFmtId="0" fontId="267" fillId="29" borderId="21" applyNumberFormat="0" applyAlignment="0" applyProtection="0"/>
    <xf numFmtId="0" fontId="18" fillId="29" borderId="21" applyNumberFormat="0" applyAlignment="0" applyProtection="0"/>
    <xf numFmtId="0" fontId="267" fillId="29" borderId="21" applyNumberFormat="0" applyAlignment="0" applyProtection="0"/>
    <xf numFmtId="0" fontId="18" fillId="29" borderId="21" applyNumberFormat="0" applyAlignment="0" applyProtection="0"/>
    <xf numFmtId="0" fontId="267" fillId="29" borderId="21" applyNumberFormat="0" applyAlignment="0" applyProtection="0"/>
    <xf numFmtId="0" fontId="18" fillId="29" borderId="21" applyNumberFormat="0" applyAlignment="0" applyProtection="0"/>
    <xf numFmtId="0" fontId="266" fillId="112" borderId="129" applyNumberFormat="0" applyAlignment="0" applyProtection="0"/>
    <xf numFmtId="0" fontId="266" fillId="112" borderId="129" applyNumberFormat="0" applyAlignment="0" applyProtection="0"/>
    <xf numFmtId="0" fontId="267" fillId="29" borderId="21" applyNumberFormat="0" applyAlignment="0" applyProtection="0"/>
    <xf numFmtId="0" fontId="18" fillId="29" borderId="21" applyNumberFormat="0" applyAlignment="0" applyProtection="0"/>
    <xf numFmtId="0" fontId="267" fillId="29" borderId="21" applyNumberFormat="0" applyAlignment="0" applyProtection="0"/>
    <xf numFmtId="0" fontId="18"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6" fillId="112" borderId="129" applyNumberFormat="0" applyAlignment="0" applyProtection="0"/>
    <xf numFmtId="0" fontId="266" fillId="112" borderId="129"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7" fillId="29" borderId="21" applyNumberFormat="0" applyAlignment="0" applyProtection="0"/>
    <xf numFmtId="0" fontId="266" fillId="112" borderId="129" applyNumberFormat="0" applyAlignment="0" applyProtection="0"/>
    <xf numFmtId="0" fontId="266" fillId="112" borderId="129" applyNumberFormat="0" applyAlignment="0" applyProtection="0"/>
    <xf numFmtId="0" fontId="266" fillId="112" borderId="129" applyNumberFormat="0" applyAlignment="0" applyProtection="0"/>
    <xf numFmtId="0" fontId="266" fillId="112" borderId="129" applyNumberFormat="0" applyAlignment="0" applyProtection="0"/>
    <xf numFmtId="0" fontId="266" fillId="112" borderId="129" applyNumberFormat="0" applyAlignment="0" applyProtection="0"/>
    <xf numFmtId="0" fontId="18" fillId="29" borderId="21" applyNumberFormat="0" applyAlignment="0" applyProtection="0"/>
    <xf numFmtId="0" fontId="266" fillId="112" borderId="129" applyNumberFormat="0" applyAlignment="0" applyProtection="0"/>
    <xf numFmtId="0" fontId="18" fillId="29" borderId="21" applyNumberFormat="0" applyAlignment="0" applyProtection="0"/>
    <xf numFmtId="0" fontId="266" fillId="112" borderId="129" applyNumberFormat="0" applyAlignment="0" applyProtection="0"/>
    <xf numFmtId="0" fontId="18" fillId="29" borderId="21" applyNumberFormat="0" applyAlignment="0" applyProtection="0"/>
    <xf numFmtId="0" fontId="266" fillId="112" borderId="129" applyNumberFormat="0" applyAlignment="0" applyProtection="0"/>
    <xf numFmtId="0" fontId="18" fillId="29" borderId="21" applyNumberFormat="0" applyAlignment="0" applyProtection="0"/>
    <xf numFmtId="3" fontId="81" fillId="2" borderId="4" applyFont="0" applyFill="0" applyProtection="0">
      <alignment horizontal="right"/>
    </xf>
    <xf numFmtId="3" fontId="81" fillId="2" borderId="4" applyFont="0" applyFill="0" applyProtection="0">
      <alignment horizontal="right"/>
    </xf>
    <xf numFmtId="3" fontId="81" fillId="2" borderId="4" applyFont="0" applyFill="0" applyProtection="0">
      <alignment horizontal="right"/>
    </xf>
    <xf numFmtId="3" fontId="268" fillId="0" borderId="0">
      <protection locked="0"/>
    </xf>
    <xf numFmtId="0" fontId="224" fillId="45" borderId="0">
      <alignment horizontal="left"/>
    </xf>
    <xf numFmtId="0" fontId="269" fillId="45" borderId="0">
      <alignment horizontal="right"/>
    </xf>
    <xf numFmtId="0" fontId="96" fillId="59" borderId="0">
      <alignment horizontal="center"/>
    </xf>
    <xf numFmtId="0" fontId="71" fillId="0" borderId="4">
      <alignment horizontal="left" wrapText="1"/>
    </xf>
    <xf numFmtId="0" fontId="269" fillId="45" borderId="0">
      <alignment horizontal="right"/>
    </xf>
    <xf numFmtId="0" fontId="270" fillId="59" borderId="0">
      <alignment horizontal="left"/>
    </xf>
    <xf numFmtId="43" fontId="1"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0" fillId="0" borderId="0" applyFont="0" applyFill="0" applyBorder="0" applyAlignment="0" applyProtection="0"/>
    <xf numFmtId="0" fontId="139"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1" fillId="0" borderId="0" applyFont="0" applyFill="0" applyBorder="0" applyAlignment="0" applyProtection="0"/>
    <xf numFmtId="3" fontId="183" fillId="0" borderId="0" applyFont="0" applyFill="0" applyBorder="0" applyAlignment="0" applyProtection="0"/>
    <xf numFmtId="3" fontId="183" fillId="0" borderId="0" applyFont="0" applyFill="0" applyBorder="0" applyAlignment="0" applyProtection="0"/>
    <xf numFmtId="3" fontId="183" fillId="0" borderId="0" applyFont="0" applyFill="0" applyBorder="0" applyAlignment="0" applyProtection="0"/>
    <xf numFmtId="3" fontId="183" fillId="0" borderId="0" applyFont="0" applyFill="0" applyBorder="0" applyAlignment="0" applyProtection="0"/>
    <xf numFmtId="3" fontId="183" fillId="0" borderId="0" applyFont="0" applyFill="0" applyBorder="0" applyAlignment="0" applyProtection="0"/>
    <xf numFmtId="3" fontId="183" fillId="0" borderId="0" applyFont="0" applyFill="0" applyBorder="0" applyAlignment="0" applyProtection="0"/>
    <xf numFmtId="0" fontId="272" fillId="0" borderId="14" applyFont="0" applyBorder="0" applyProtection="0">
      <alignment vertical="top" wrapText="1"/>
    </xf>
    <xf numFmtId="0" fontId="273" fillId="0" borderId="0">
      <alignment horizontal="left" vertical="center" indent="1"/>
    </xf>
    <xf numFmtId="0" fontId="148" fillId="0" borderId="0" applyNumberFormat="0" applyAlignment="0">
      <alignment horizontal="left"/>
    </xf>
    <xf numFmtId="0" fontId="148" fillId="0" borderId="0" applyNumberFormat="0" applyAlignment="0">
      <alignment horizontal="left"/>
    </xf>
    <xf numFmtId="0" fontId="148" fillId="0" borderId="0" applyNumberFormat="0" applyAlignment="0">
      <alignment horizontal="left"/>
    </xf>
    <xf numFmtId="0" fontId="148" fillId="0" borderId="0" applyNumberFormat="0" applyAlignment="0">
      <alignment horizontal="left"/>
    </xf>
    <xf numFmtId="44" fontId="1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4" fillId="0" borderId="0" applyFont="0" applyFill="0" applyBorder="0" applyAlignment="0" applyProtection="0"/>
    <xf numFmtId="44" fontId="140"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363" fontId="183" fillId="0" borderId="0" applyFont="0" applyFill="0" applyBorder="0" applyAlignment="0" applyProtection="0"/>
    <xf numFmtId="0" fontId="1" fillId="113" borderId="0" applyNumberFormat="0" applyBorder="0" applyAlignment="0" applyProtection="0"/>
    <xf numFmtId="14" fontId="67" fillId="0" borderId="0"/>
    <xf numFmtId="14" fontId="67" fillId="0" borderId="0"/>
    <xf numFmtId="14" fontId="67" fillId="0" borderId="0"/>
    <xf numFmtId="14" fontId="67" fillId="0" borderId="0"/>
    <xf numFmtId="14" fontId="67" fillId="0" borderId="0"/>
    <xf numFmtId="14" fontId="67" fillId="0" borderId="0"/>
    <xf numFmtId="39" fontId="53" fillId="0" borderId="0">
      <alignment horizontal="center"/>
    </xf>
    <xf numFmtId="218" fontId="1" fillId="0" borderId="0">
      <alignment horizontal="right"/>
    </xf>
    <xf numFmtId="1" fontId="1" fillId="0" borderId="0">
      <alignment horizontal="right"/>
    </xf>
    <xf numFmtId="1" fontId="1" fillId="0" borderId="0">
      <alignment horizontal="right"/>
    </xf>
    <xf numFmtId="364" fontId="1" fillId="0" borderId="0">
      <alignment horizontal="right"/>
    </xf>
    <xf numFmtId="49" fontId="1" fillId="0" borderId="0">
      <alignment horizontal="left"/>
    </xf>
    <xf numFmtId="49" fontId="1" fillId="0" borderId="0">
      <alignment horizontal="right"/>
    </xf>
    <xf numFmtId="365" fontId="1" fillId="0" borderId="0">
      <alignment horizontal="left"/>
    </xf>
    <xf numFmtId="0" fontId="10" fillId="114" borderId="0" applyNumberFormat="0" applyBorder="0" applyAlignment="0" applyProtection="0"/>
    <xf numFmtId="0" fontId="10" fillId="115" borderId="0" applyNumberFormat="0" applyBorder="0" applyAlignment="0" applyProtection="0"/>
    <xf numFmtId="0" fontId="10" fillId="116" borderId="0" applyNumberFormat="0" applyBorder="0" applyAlignment="0" applyProtection="0"/>
    <xf numFmtId="0" fontId="169" fillId="0" borderId="0" applyNumberFormat="0" applyAlignment="0">
      <alignment horizontal="left"/>
    </xf>
    <xf numFmtId="0" fontId="169" fillId="0" borderId="0" applyNumberFormat="0" applyAlignment="0">
      <alignment horizontal="left"/>
    </xf>
    <xf numFmtId="0" fontId="169" fillId="0" borderId="0" applyNumberFormat="0" applyAlignment="0">
      <alignment horizontal="left"/>
    </xf>
    <xf numFmtId="0" fontId="169" fillId="0" borderId="0" applyNumberFormat="0" applyAlignment="0">
      <alignment horizontal="left"/>
    </xf>
    <xf numFmtId="9" fontId="274" fillId="0" borderId="4" applyNumberFormat="0" applyBorder="0" applyAlignment="0">
      <protection locked="0"/>
    </xf>
    <xf numFmtId="289" fontId="275" fillId="0" borderId="0" applyFont="0" applyFill="0" applyBorder="0" applyAlignment="0" applyProtection="0"/>
    <xf numFmtId="289" fontId="275" fillId="0" borderId="0" applyFont="0" applyFill="0" applyBorder="0" applyAlignment="0" applyProtection="0"/>
    <xf numFmtId="289" fontId="1" fillId="0" borderId="0" applyFon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7" fillId="0" borderId="0" applyNumberFormat="0" applyFill="0" applyBorder="0" applyAlignment="0" applyProtection="0"/>
    <xf numFmtId="0" fontId="19" fillId="0" borderId="0" applyNumberFormat="0" applyFill="0" applyBorder="0" applyAlignment="0" applyProtection="0"/>
    <xf numFmtId="0" fontId="277" fillId="0" borderId="0" applyNumberFormat="0" applyFill="0" applyBorder="0" applyAlignment="0" applyProtection="0"/>
    <xf numFmtId="0" fontId="19" fillId="0" borderId="0" applyNumberFormat="0" applyFill="0" applyBorder="0" applyAlignment="0" applyProtection="0"/>
    <xf numFmtId="0" fontId="277" fillId="0" borderId="0" applyNumberFormat="0" applyFill="0" applyBorder="0" applyAlignment="0" applyProtection="0"/>
    <xf numFmtId="0" fontId="19" fillId="0" borderId="0" applyNumberFormat="0" applyFill="0" applyBorder="0" applyAlignment="0" applyProtection="0"/>
    <xf numFmtId="0" fontId="277"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7" fillId="0" borderId="0" applyNumberFormat="0" applyFill="0" applyBorder="0" applyAlignment="0" applyProtection="0"/>
    <xf numFmtId="0" fontId="19" fillId="0" borderId="0" applyNumberFormat="0" applyFill="0" applyBorder="0" applyAlignment="0" applyProtection="0"/>
    <xf numFmtId="0" fontId="277" fillId="0" borderId="0" applyNumberFormat="0" applyFill="0" applyBorder="0" applyAlignment="0" applyProtection="0"/>
    <xf numFmtId="0" fontId="19"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0" fontId="276" fillId="0" borderId="0" applyNumberFormat="0" applyFill="0" applyBorder="0" applyAlignment="0" applyProtection="0"/>
    <xf numFmtId="0" fontId="19" fillId="0" borderId="0" applyNumberForma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2" fontId="183" fillId="0" borderId="0" applyFon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164" fontId="271" fillId="0" borderId="0" applyNumberFormat="0" applyFont="0" applyFill="0" applyBorder="0" applyAlignment="0">
      <alignment horizontal="center"/>
    </xf>
    <xf numFmtId="0" fontId="279" fillId="9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0" fontId="280" fillId="30" borderId="0" applyNumberFormat="0" applyBorder="0" applyAlignment="0" applyProtection="0"/>
    <xf numFmtId="0" fontId="20" fillId="30" borderId="0" applyNumberFormat="0" applyBorder="0" applyAlignment="0" applyProtection="0"/>
    <xf numFmtId="0" fontId="280" fillId="30" borderId="0" applyNumberFormat="0" applyBorder="0" applyAlignment="0" applyProtection="0"/>
    <xf numFmtId="0" fontId="20" fillId="30" borderId="0" applyNumberFormat="0" applyBorder="0" applyAlignment="0" applyProtection="0"/>
    <xf numFmtId="0" fontId="280" fillId="30" borderId="0" applyNumberFormat="0" applyBorder="0" applyAlignment="0" applyProtection="0"/>
    <xf numFmtId="0" fontId="20" fillId="30" borderId="0" applyNumberFormat="0" applyBorder="0" applyAlignment="0" applyProtection="0"/>
    <xf numFmtId="0" fontId="280" fillId="3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79" fillId="90" borderId="0" applyNumberFormat="0" applyBorder="0" applyAlignment="0" applyProtection="0"/>
    <xf numFmtId="0" fontId="280" fillId="30" borderId="0" applyNumberFormat="0" applyBorder="0" applyAlignment="0" applyProtection="0"/>
    <xf numFmtId="0" fontId="20" fillId="30" borderId="0" applyNumberFormat="0" applyBorder="0" applyAlignment="0" applyProtection="0"/>
    <xf numFmtId="0" fontId="280" fillId="30" borderId="0" applyNumberFormat="0" applyBorder="0" applyAlignment="0" applyProtection="0"/>
    <xf numFmtId="0" fontId="2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79" fillId="90" borderId="0" applyNumberFormat="0" applyBorder="0" applyAlignment="0" applyProtection="0"/>
    <xf numFmtId="0" fontId="279" fillId="9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80" fillId="30" borderId="0" applyNumberFormat="0" applyBorder="0" applyAlignment="0" applyProtection="0"/>
    <xf numFmtId="0" fontId="279" fillId="90" borderId="0" applyNumberFormat="0" applyBorder="0" applyAlignment="0" applyProtection="0"/>
    <xf numFmtId="0" fontId="279" fillId="90" borderId="0" applyNumberFormat="0" applyBorder="0" applyAlignment="0" applyProtection="0"/>
    <xf numFmtId="0" fontId="279" fillId="90" borderId="0" applyNumberFormat="0" applyBorder="0" applyAlignment="0" applyProtection="0"/>
    <xf numFmtId="0" fontId="279" fillId="9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0" fontId="279" fillId="90" borderId="0" applyNumberFormat="0" applyBorder="0" applyAlignment="0" applyProtection="0"/>
    <xf numFmtId="0" fontId="20" fillId="30" borderId="0" applyNumberFormat="0" applyBorder="0" applyAlignment="0" applyProtection="0"/>
    <xf numFmtId="38" fontId="80" fillId="41" borderId="0" applyNumberFormat="0" applyBorder="0" applyAlignment="0" applyProtection="0"/>
    <xf numFmtId="38" fontId="80" fillId="41" borderId="0" applyNumberFormat="0" applyBorder="0" applyAlignment="0" applyProtection="0"/>
    <xf numFmtId="0" fontId="1" fillId="41" borderId="4" applyNumberFormat="0" applyFont="0" applyBorder="0" applyProtection="0">
      <alignment horizontal="center" vertical="center"/>
    </xf>
    <xf numFmtId="0" fontId="1" fillId="41" borderId="4" applyNumberFormat="0" applyFont="0" applyBorder="0" applyAlignment="0" applyProtection="0">
      <alignment horizontal="center"/>
    </xf>
    <xf numFmtId="0" fontId="1" fillId="41" borderId="4" applyNumberFormat="0" applyFont="0" applyBorder="0" applyAlignment="0" applyProtection="0">
      <alignment horizontal="center"/>
    </xf>
    <xf numFmtId="0" fontId="281" fillId="0" borderId="130" applyNumberFormat="0" applyFill="0" applyAlignment="0" applyProtection="0"/>
    <xf numFmtId="0" fontId="21" fillId="0" borderId="22" applyNumberFormat="0" applyFill="0" applyAlignment="0" applyProtection="0"/>
    <xf numFmtId="0" fontId="281" fillId="0" borderId="130" applyNumberFormat="0" applyFill="0" applyAlignment="0" applyProtection="0"/>
    <xf numFmtId="0" fontId="21" fillId="0" borderId="22" applyNumberFormat="0" applyFill="0" applyAlignment="0" applyProtection="0"/>
    <xf numFmtId="0" fontId="281" fillId="0" borderId="130" applyNumberFormat="0" applyFill="0" applyAlignment="0" applyProtection="0"/>
    <xf numFmtId="0" fontId="21" fillId="0" borderId="22" applyNumberFormat="0" applyFill="0" applyAlignment="0" applyProtection="0"/>
    <xf numFmtId="0" fontId="281" fillId="0" borderId="130" applyNumberFormat="0" applyFill="0" applyAlignment="0" applyProtection="0"/>
    <xf numFmtId="0" fontId="21" fillId="0" borderId="22" applyNumberFormat="0" applyFill="0" applyAlignment="0" applyProtection="0"/>
    <xf numFmtId="0" fontId="281" fillId="0" borderId="130" applyNumberFormat="0" applyFill="0" applyAlignment="0" applyProtection="0"/>
    <xf numFmtId="0" fontId="21" fillId="0" borderId="22" applyNumberFormat="0" applyFill="0" applyAlignment="0" applyProtection="0"/>
    <xf numFmtId="0" fontId="281" fillId="0" borderId="130" applyNumberFormat="0" applyFill="0" applyAlignment="0" applyProtection="0"/>
    <xf numFmtId="0" fontId="21" fillId="0" borderId="22" applyNumberFormat="0" applyFill="0" applyAlignment="0" applyProtection="0"/>
    <xf numFmtId="0" fontId="282" fillId="0" borderId="22" applyNumberFormat="0" applyFill="0" applyAlignment="0" applyProtection="0"/>
    <xf numFmtId="0" fontId="21" fillId="0" borderId="22" applyNumberFormat="0" applyFill="0" applyAlignment="0" applyProtection="0"/>
    <xf numFmtId="0" fontId="282" fillId="0" borderId="22" applyNumberFormat="0" applyFill="0" applyAlignment="0" applyProtection="0"/>
    <xf numFmtId="0" fontId="21" fillId="0" borderId="22" applyNumberFormat="0" applyFill="0" applyAlignment="0" applyProtection="0"/>
    <xf numFmtId="0" fontId="282" fillId="0" borderId="22" applyNumberFormat="0" applyFill="0" applyAlignment="0" applyProtection="0"/>
    <xf numFmtId="0" fontId="21" fillId="0" borderId="22" applyNumberFormat="0" applyFill="0" applyAlignment="0" applyProtection="0"/>
    <xf numFmtId="0" fontId="282" fillId="0" borderId="22" applyNumberFormat="0" applyFill="0" applyAlignment="0" applyProtection="0"/>
    <xf numFmtId="0" fontId="21" fillId="0" borderId="22" applyNumberFormat="0" applyFill="0" applyAlignment="0" applyProtection="0"/>
    <xf numFmtId="0" fontId="281" fillId="0" borderId="130" applyNumberFormat="0" applyFill="0" applyAlignment="0" applyProtection="0"/>
    <xf numFmtId="0" fontId="183" fillId="0" borderId="0" applyNumberFormat="0" applyFill="0" applyBorder="0" applyAlignment="0" applyProtection="0"/>
    <xf numFmtId="0" fontId="283" fillId="0" borderId="130" applyNumberFormat="0" applyFill="0" applyAlignment="0" applyProtection="0"/>
    <xf numFmtId="0" fontId="283" fillId="0" borderId="130" applyNumberFormat="0" applyFill="0" applyAlignment="0" applyProtection="0"/>
    <xf numFmtId="0" fontId="283" fillId="0" borderId="130" applyNumberFormat="0" applyFill="0" applyAlignment="0" applyProtection="0"/>
    <xf numFmtId="0" fontId="283" fillId="0" borderId="130" applyNumberFormat="0" applyFill="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281" fillId="0" borderId="130" applyNumberFormat="0" applyFill="0" applyAlignment="0" applyProtection="0"/>
    <xf numFmtId="0" fontId="282" fillId="0" borderId="22" applyNumberFormat="0" applyFill="0" applyAlignment="0" applyProtection="0"/>
    <xf numFmtId="0" fontId="21" fillId="0" borderId="22" applyNumberFormat="0" applyFill="0" applyAlignment="0" applyProtection="0"/>
    <xf numFmtId="0" fontId="282" fillId="0" borderId="22" applyNumberFormat="0" applyFill="0" applyAlignment="0" applyProtection="0"/>
    <xf numFmtId="0" fontId="21"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1" fillId="0" borderId="130" applyNumberFormat="0" applyFill="0" applyAlignment="0" applyProtection="0"/>
    <xf numFmtId="0" fontId="283" fillId="0" borderId="130" applyNumberFormat="0" applyFill="0" applyAlignment="0" applyProtection="0"/>
    <xf numFmtId="0" fontId="281" fillId="0" borderId="130"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2" fillId="0" borderId="22" applyNumberFormat="0" applyFill="0" applyAlignment="0" applyProtection="0"/>
    <xf numFmtId="0" fontId="281" fillId="0" borderId="130" applyNumberFormat="0" applyFill="0" applyAlignment="0" applyProtection="0"/>
    <xf numFmtId="0" fontId="281" fillId="0" borderId="130" applyNumberFormat="0" applyFill="0" applyAlignment="0" applyProtection="0"/>
    <xf numFmtId="0" fontId="281" fillId="0" borderId="130" applyNumberFormat="0" applyFill="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281" fillId="0" borderId="130" applyNumberFormat="0" applyFill="0" applyAlignment="0" applyProtection="0"/>
    <xf numFmtId="0" fontId="281" fillId="0" borderId="130" applyNumberFormat="0" applyFill="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281" fillId="0" borderId="130" applyNumberFormat="0" applyFill="0" applyAlignment="0" applyProtection="0"/>
    <xf numFmtId="0" fontId="281" fillId="0" borderId="130" applyNumberFormat="0" applyFill="0" applyAlignment="0" applyProtection="0"/>
    <xf numFmtId="0" fontId="281" fillId="0" borderId="130" applyNumberFormat="0" applyFill="0" applyAlignment="0" applyProtection="0"/>
    <xf numFmtId="0" fontId="281" fillId="0" borderId="130" applyNumberFormat="0" applyFill="0" applyAlignment="0" applyProtection="0"/>
    <xf numFmtId="0" fontId="281" fillId="0" borderId="130" applyNumberFormat="0" applyFill="0" applyAlignment="0" applyProtection="0"/>
    <xf numFmtId="0" fontId="281" fillId="0" borderId="130" applyNumberFormat="0" applyFill="0" applyAlignment="0" applyProtection="0"/>
    <xf numFmtId="0" fontId="281" fillId="0" borderId="130" applyNumberFormat="0" applyFill="0" applyAlignment="0" applyProtection="0"/>
    <xf numFmtId="0" fontId="284" fillId="0" borderId="131" applyNumberFormat="0" applyFill="0" applyAlignment="0" applyProtection="0"/>
    <xf numFmtId="0" fontId="22" fillId="0" borderId="23" applyNumberFormat="0" applyFill="0" applyAlignment="0" applyProtection="0"/>
    <xf numFmtId="0" fontId="284" fillId="0" borderId="131" applyNumberFormat="0" applyFill="0" applyAlignment="0" applyProtection="0"/>
    <xf numFmtId="0" fontId="22" fillId="0" borderId="23" applyNumberFormat="0" applyFill="0" applyAlignment="0" applyProtection="0"/>
    <xf numFmtId="0" fontId="284" fillId="0" borderId="131" applyNumberFormat="0" applyFill="0" applyAlignment="0" applyProtection="0"/>
    <xf numFmtId="0" fontId="22" fillId="0" borderId="23" applyNumberFormat="0" applyFill="0" applyAlignment="0" applyProtection="0"/>
    <xf numFmtId="0" fontId="284" fillId="0" borderId="131" applyNumberFormat="0" applyFill="0" applyAlignment="0" applyProtection="0"/>
    <xf numFmtId="0" fontId="22" fillId="0" borderId="23" applyNumberFormat="0" applyFill="0" applyAlignment="0" applyProtection="0"/>
    <xf numFmtId="0" fontId="284" fillId="0" borderId="131" applyNumberFormat="0" applyFill="0" applyAlignment="0" applyProtection="0"/>
    <xf numFmtId="0" fontId="22" fillId="0" borderId="23" applyNumberFormat="0" applyFill="0" applyAlignment="0" applyProtection="0"/>
    <xf numFmtId="0" fontId="284" fillId="0" borderId="131" applyNumberFormat="0" applyFill="0" applyAlignment="0" applyProtection="0"/>
    <xf numFmtId="0" fontId="22" fillId="0" borderId="23" applyNumberFormat="0" applyFill="0" applyAlignment="0" applyProtection="0"/>
    <xf numFmtId="0" fontId="285" fillId="0" borderId="23" applyNumberFormat="0" applyFill="0" applyAlignment="0" applyProtection="0"/>
    <xf numFmtId="0" fontId="22" fillId="0" borderId="23" applyNumberFormat="0" applyFill="0" applyAlignment="0" applyProtection="0"/>
    <xf numFmtId="0" fontId="285" fillId="0" borderId="23" applyNumberFormat="0" applyFill="0" applyAlignment="0" applyProtection="0"/>
    <xf numFmtId="0" fontId="22" fillId="0" borderId="23" applyNumberFormat="0" applyFill="0" applyAlignment="0" applyProtection="0"/>
    <xf numFmtId="0" fontId="285" fillId="0" borderId="23" applyNumberFormat="0" applyFill="0" applyAlignment="0" applyProtection="0"/>
    <xf numFmtId="0" fontId="22" fillId="0" borderId="23" applyNumberFormat="0" applyFill="0" applyAlignment="0" applyProtection="0"/>
    <xf numFmtId="0" fontId="285" fillId="0" borderId="23" applyNumberFormat="0" applyFill="0" applyAlignment="0" applyProtection="0"/>
    <xf numFmtId="0" fontId="22" fillId="0" borderId="23" applyNumberFormat="0" applyFill="0" applyAlignment="0" applyProtection="0"/>
    <xf numFmtId="0" fontId="284" fillId="0" borderId="131" applyNumberFormat="0" applyFill="0" applyAlignment="0" applyProtection="0"/>
    <xf numFmtId="0" fontId="183" fillId="0" borderId="0" applyNumberFormat="0" applyFill="0" applyBorder="0" applyAlignment="0" applyProtection="0"/>
    <xf numFmtId="0" fontId="286" fillId="0" borderId="131" applyNumberFormat="0" applyFill="0" applyAlignment="0" applyProtection="0"/>
    <xf numFmtId="0" fontId="286" fillId="0" borderId="131" applyNumberFormat="0" applyFill="0" applyAlignment="0" applyProtection="0"/>
    <xf numFmtId="0" fontId="286" fillId="0" borderId="131" applyNumberFormat="0" applyFill="0" applyAlignment="0" applyProtection="0"/>
    <xf numFmtId="0" fontId="286" fillId="0" borderId="131" applyNumberFormat="0" applyFill="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284" fillId="0" borderId="131" applyNumberFormat="0" applyFill="0" applyAlignment="0" applyProtection="0"/>
    <xf numFmtId="0" fontId="285" fillId="0" borderId="23" applyNumberFormat="0" applyFill="0" applyAlignment="0" applyProtection="0"/>
    <xf numFmtId="0" fontId="22" fillId="0" borderId="23" applyNumberFormat="0" applyFill="0" applyAlignment="0" applyProtection="0"/>
    <xf numFmtId="0" fontId="285" fillId="0" borderId="23" applyNumberFormat="0" applyFill="0" applyAlignment="0" applyProtection="0"/>
    <xf numFmtId="0" fontId="22"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4" fillId="0" borderId="131" applyNumberFormat="0" applyFill="0" applyAlignment="0" applyProtection="0"/>
    <xf numFmtId="0" fontId="286" fillId="0" borderId="131" applyNumberFormat="0" applyFill="0" applyAlignment="0" applyProtection="0"/>
    <xf numFmtId="0" fontId="284" fillId="0" borderId="131"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5" fillId="0" borderId="23" applyNumberFormat="0" applyFill="0" applyAlignment="0" applyProtection="0"/>
    <xf numFmtId="0" fontId="284" fillId="0" borderId="131" applyNumberFormat="0" applyFill="0" applyAlignment="0" applyProtection="0"/>
    <xf numFmtId="0" fontId="284" fillId="0" borderId="131" applyNumberFormat="0" applyFill="0" applyAlignment="0" applyProtection="0"/>
    <xf numFmtId="0" fontId="284" fillId="0" borderId="131" applyNumberFormat="0" applyFill="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284" fillId="0" borderId="131" applyNumberFormat="0" applyFill="0" applyAlignment="0" applyProtection="0"/>
    <xf numFmtId="0" fontId="284" fillId="0" borderId="131" applyNumberFormat="0" applyFill="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284" fillId="0" borderId="131" applyNumberFormat="0" applyFill="0" applyAlignment="0" applyProtection="0"/>
    <xf numFmtId="0" fontId="284" fillId="0" borderId="131" applyNumberFormat="0" applyFill="0" applyAlignment="0" applyProtection="0"/>
    <xf numFmtId="0" fontId="284" fillId="0" borderId="131" applyNumberFormat="0" applyFill="0" applyAlignment="0" applyProtection="0"/>
    <xf numFmtId="0" fontId="284" fillId="0" borderId="131" applyNumberFormat="0" applyFill="0" applyAlignment="0" applyProtection="0"/>
    <xf numFmtId="0" fontId="284" fillId="0" borderId="131" applyNumberFormat="0" applyFill="0" applyAlignment="0" applyProtection="0"/>
    <xf numFmtId="0" fontId="284" fillId="0" borderId="131" applyNumberFormat="0" applyFill="0" applyAlignment="0" applyProtection="0"/>
    <xf numFmtId="0" fontId="284" fillId="0" borderId="131"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8" fillId="0" borderId="24" applyNumberFormat="0" applyFill="0" applyAlignment="0" applyProtection="0"/>
    <xf numFmtId="0" fontId="23" fillId="0" borderId="24" applyNumberFormat="0" applyFill="0" applyAlignment="0" applyProtection="0"/>
    <xf numFmtId="0" fontId="288" fillId="0" borderId="24" applyNumberFormat="0" applyFill="0" applyAlignment="0" applyProtection="0"/>
    <xf numFmtId="0" fontId="23" fillId="0" borderId="24" applyNumberFormat="0" applyFill="0" applyAlignment="0" applyProtection="0"/>
    <xf numFmtId="0" fontId="288" fillId="0" borderId="24" applyNumberFormat="0" applyFill="0" applyAlignment="0" applyProtection="0"/>
    <xf numFmtId="0" fontId="23" fillId="0" borderId="24" applyNumberFormat="0" applyFill="0" applyAlignment="0" applyProtection="0"/>
    <xf numFmtId="0" fontId="288" fillId="0" borderId="24"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87" fillId="0" borderId="132" applyNumberFormat="0" applyFill="0" applyAlignment="0" applyProtection="0"/>
    <xf numFmtId="0" fontId="288" fillId="0" borderId="24" applyNumberFormat="0" applyFill="0" applyAlignment="0" applyProtection="0"/>
    <xf numFmtId="0" fontId="23" fillId="0" borderId="24" applyNumberFormat="0" applyFill="0" applyAlignment="0" applyProtection="0"/>
    <xf numFmtId="0" fontId="288" fillId="0" borderId="24" applyNumberFormat="0" applyFill="0" applyAlignment="0" applyProtection="0"/>
    <xf numFmtId="0" fontId="23"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7" fillId="0" borderId="132" applyNumberFormat="0" applyFill="0" applyAlignment="0" applyProtection="0"/>
    <xf numFmtId="0" fontId="287" fillId="0" borderId="132"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8" fillId="0" borderId="24" applyNumberFormat="0" applyFill="0" applyAlignment="0" applyProtection="0"/>
    <xf numFmtId="0" fontId="287" fillId="0" borderId="132" applyNumberFormat="0" applyFill="0" applyAlignment="0" applyProtection="0"/>
    <xf numFmtId="0" fontId="287" fillId="0" borderId="132" applyNumberFormat="0" applyFill="0" applyAlignment="0" applyProtection="0"/>
    <xf numFmtId="0" fontId="287" fillId="0" borderId="132" applyNumberFormat="0" applyFill="0" applyAlignment="0" applyProtection="0"/>
    <xf numFmtId="0" fontId="287" fillId="0" borderId="132"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132" applyNumberFormat="0" applyFill="0" applyAlignment="0" applyProtection="0"/>
    <xf numFmtId="0" fontId="23" fillId="0" borderId="24" applyNumberFormat="0" applyFill="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8" fillId="0" borderId="0" applyNumberFormat="0" applyFill="0" applyBorder="0" applyAlignment="0" applyProtection="0"/>
    <xf numFmtId="0" fontId="23" fillId="0" borderId="0" applyNumberFormat="0" applyFill="0" applyBorder="0" applyAlignment="0" applyProtection="0"/>
    <xf numFmtId="0" fontId="288" fillId="0" borderId="0" applyNumberFormat="0" applyFill="0" applyBorder="0" applyAlignment="0" applyProtection="0"/>
    <xf numFmtId="0" fontId="23" fillId="0" borderId="0" applyNumberFormat="0" applyFill="0" applyBorder="0" applyAlignment="0" applyProtection="0"/>
    <xf numFmtId="0" fontId="288" fillId="0" borderId="0" applyNumberFormat="0" applyFill="0" applyBorder="0" applyAlignment="0" applyProtection="0"/>
    <xf numFmtId="0" fontId="23" fillId="0" borderId="0" applyNumberFormat="0" applyFill="0" applyBorder="0" applyAlignment="0" applyProtection="0"/>
    <xf numFmtId="0" fontId="288"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8" fillId="0" borderId="0" applyNumberFormat="0" applyFill="0" applyBorder="0" applyAlignment="0" applyProtection="0"/>
    <xf numFmtId="0" fontId="23" fillId="0" borderId="0" applyNumberFormat="0" applyFill="0" applyBorder="0" applyAlignment="0" applyProtection="0"/>
    <xf numFmtId="0" fontId="288" fillId="0" borderId="0" applyNumberFormat="0" applyFill="0" applyBorder="0" applyAlignment="0" applyProtection="0"/>
    <xf numFmtId="0" fontId="23"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287" fillId="0" borderId="0" applyNumberFormat="0" applyFill="0" applyBorder="0" applyAlignment="0" applyProtection="0"/>
    <xf numFmtId="0" fontId="23" fillId="0" borderId="0" applyNumberFormat="0" applyFill="0" applyBorder="0" applyAlignment="0" applyProtection="0"/>
    <xf numFmtId="0" fontId="71" fillId="2" borderId="2" applyFont="0" applyBorder="0">
      <alignment horizontal="center" wrapText="1"/>
    </xf>
    <xf numFmtId="0" fontId="1" fillId="0" borderId="0" applyNumberFormat="0" applyFill="0" applyBorder="0" applyProtection="0">
      <alignment wrapText="1"/>
    </xf>
    <xf numFmtId="0" fontId="1" fillId="0" borderId="0" applyNumberFormat="0" applyFill="0" applyBorder="0" applyProtection="0">
      <alignment horizontal="justify" vertical="top" wrapText="1"/>
    </xf>
    <xf numFmtId="3" fontId="1" fillId="117" borderId="4" applyFont="0" applyProtection="0">
      <alignment horizontal="right" vertical="center"/>
    </xf>
    <xf numFmtId="3" fontId="1" fillId="117" borderId="4" applyFont="0" applyProtection="0">
      <alignment horizontal="right"/>
    </xf>
    <xf numFmtId="3" fontId="1" fillId="117" borderId="4" applyFont="0" applyProtection="0">
      <alignment horizontal="right"/>
    </xf>
    <xf numFmtId="10" fontId="1" fillId="117" borderId="4" applyFont="0" applyProtection="0">
      <alignment horizontal="right"/>
    </xf>
    <xf numFmtId="9" fontId="1" fillId="117" borderId="4" applyFont="0" applyProtection="0">
      <alignment horizontal="right"/>
    </xf>
    <xf numFmtId="0" fontId="1" fillId="117" borderId="2" applyNumberFormat="0" applyFont="0" applyBorder="0" applyProtection="0">
      <alignment horizontal="left" vertical="center"/>
    </xf>
    <xf numFmtId="0" fontId="289" fillId="0" borderId="14" applyBorder="0"/>
    <xf numFmtId="240" fontId="290" fillId="0" borderId="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54" fillId="0" borderId="0"/>
    <xf numFmtId="10" fontId="80" fillId="38" borderId="4" applyNumberFormat="0" applyBorder="0" applyAlignment="0" applyProtection="0"/>
    <xf numFmtId="10" fontId="80" fillId="38" borderId="4" applyNumberFormat="0" applyBorder="0" applyAlignment="0" applyProtection="0"/>
    <xf numFmtId="0" fontId="291" fillId="93" borderId="128" applyNumberFormat="0" applyAlignment="0" applyProtection="0"/>
    <xf numFmtId="0" fontId="24" fillId="31" borderId="20" applyNumberFormat="0" applyAlignment="0" applyProtection="0"/>
    <xf numFmtId="0" fontId="291" fillId="93" borderId="128" applyNumberFormat="0" applyAlignment="0" applyProtection="0"/>
    <xf numFmtId="0" fontId="24" fillId="31" borderId="20" applyNumberFormat="0" applyAlignment="0" applyProtection="0"/>
    <xf numFmtId="0" fontId="291" fillId="93" borderId="128" applyNumberFormat="0" applyAlignment="0" applyProtection="0"/>
    <xf numFmtId="0" fontId="24" fillId="31" borderId="20" applyNumberFormat="0" applyAlignment="0" applyProtection="0"/>
    <xf numFmtId="0" fontId="291" fillId="93" borderId="128" applyNumberFormat="0" applyAlignment="0" applyProtection="0"/>
    <xf numFmtId="0" fontId="24" fillId="31" borderId="20" applyNumberFormat="0" applyAlignment="0" applyProtection="0"/>
    <xf numFmtId="0" fontId="291" fillId="93" borderId="128" applyNumberFormat="0" applyAlignment="0" applyProtection="0"/>
    <xf numFmtId="0" fontId="24" fillId="31" borderId="20" applyNumberFormat="0" applyAlignment="0" applyProtection="0"/>
    <xf numFmtId="0" fontId="291" fillId="93" borderId="128" applyNumberFormat="0" applyAlignment="0" applyProtection="0"/>
    <xf numFmtId="0" fontId="24" fillId="31" borderId="20" applyNumberFormat="0" applyAlignment="0" applyProtection="0"/>
    <xf numFmtId="0" fontId="292" fillId="31" borderId="20" applyNumberFormat="0" applyAlignment="0" applyProtection="0"/>
    <xf numFmtId="0" fontId="24" fillId="31" borderId="20" applyNumberFormat="0" applyAlignment="0" applyProtection="0"/>
    <xf numFmtId="0" fontId="292" fillId="31" borderId="20" applyNumberFormat="0" applyAlignment="0" applyProtection="0"/>
    <xf numFmtId="0" fontId="24" fillId="31" borderId="20" applyNumberFormat="0" applyAlignment="0" applyProtection="0"/>
    <xf numFmtId="0" fontId="292" fillId="31" borderId="20" applyNumberFormat="0" applyAlignment="0" applyProtection="0"/>
    <xf numFmtId="0" fontId="24" fillId="31" borderId="20" applyNumberFormat="0" applyAlignment="0" applyProtection="0"/>
    <xf numFmtId="0" fontId="292" fillId="31" borderId="20" applyNumberFormat="0" applyAlignment="0" applyProtection="0"/>
    <xf numFmtId="0" fontId="24" fillId="31" borderId="20" applyNumberFormat="0" applyAlignment="0" applyProtection="0"/>
    <xf numFmtId="0" fontId="291" fillId="93" borderId="128" applyNumberFormat="0" applyAlignment="0" applyProtection="0"/>
    <xf numFmtId="0" fontId="292" fillId="31" borderId="20" applyNumberFormat="0" applyAlignment="0" applyProtection="0"/>
    <xf numFmtId="0" fontId="24" fillId="31" borderId="20" applyNumberFormat="0" applyAlignment="0" applyProtection="0"/>
    <xf numFmtId="0" fontId="292" fillId="31" borderId="20" applyNumberFormat="0" applyAlignment="0" applyProtection="0"/>
    <xf numFmtId="0" fontId="24"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1" fillId="93" borderId="128"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2" fillId="31" borderId="20" applyNumberFormat="0" applyAlignment="0" applyProtection="0"/>
    <xf numFmtId="0" fontId="291" fillId="93" borderId="128" applyNumberFormat="0" applyAlignment="0" applyProtection="0"/>
    <xf numFmtId="0" fontId="291" fillId="93" borderId="128" applyNumberFormat="0" applyAlignment="0" applyProtection="0"/>
    <xf numFmtId="0" fontId="24" fillId="31" borderId="20" applyNumberFormat="0" applyAlignment="0" applyProtection="0"/>
    <xf numFmtId="0" fontId="24" fillId="31" borderId="20" applyNumberFormat="0" applyAlignment="0" applyProtection="0"/>
    <xf numFmtId="0" fontId="24" fillId="31" borderId="20" applyNumberFormat="0" applyAlignment="0" applyProtection="0"/>
    <xf numFmtId="0" fontId="24" fillId="31" borderId="20" applyNumberFormat="0" applyAlignment="0" applyProtection="0"/>
    <xf numFmtId="3" fontId="1" fillId="86" borderId="4" applyFont="0">
      <alignment horizontal="right" vertical="center"/>
      <protection locked="0"/>
    </xf>
    <xf numFmtId="0" fontId="224" fillId="45" borderId="0">
      <alignment horizontal="left"/>
    </xf>
    <xf numFmtId="0" fontId="293" fillId="59" borderId="0">
      <alignment horizontal="left"/>
    </xf>
    <xf numFmtId="0" fontId="294" fillId="0" borderId="133"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0" fontId="295" fillId="0" borderId="25" applyNumberFormat="0" applyFill="0" applyAlignment="0" applyProtection="0"/>
    <xf numFmtId="0" fontId="25" fillId="0" borderId="25" applyNumberFormat="0" applyFill="0" applyAlignment="0" applyProtection="0"/>
    <xf numFmtId="0" fontId="295" fillId="0" borderId="25" applyNumberFormat="0" applyFill="0" applyAlignment="0" applyProtection="0"/>
    <xf numFmtId="0" fontId="25" fillId="0" borderId="25" applyNumberFormat="0" applyFill="0" applyAlignment="0" applyProtection="0"/>
    <xf numFmtId="0" fontId="295" fillId="0" borderId="25" applyNumberFormat="0" applyFill="0" applyAlignment="0" applyProtection="0"/>
    <xf numFmtId="0" fontId="25" fillId="0" borderId="25" applyNumberFormat="0" applyFill="0" applyAlignment="0" applyProtection="0"/>
    <xf numFmtId="0" fontId="295" fillId="0" borderId="25"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94" fillId="0" borderId="133" applyNumberFormat="0" applyFill="0" applyAlignment="0" applyProtection="0"/>
    <xf numFmtId="0" fontId="295" fillId="0" borderId="25" applyNumberFormat="0" applyFill="0" applyAlignment="0" applyProtection="0"/>
    <xf numFmtId="0" fontId="25" fillId="0" borderId="25" applyNumberFormat="0" applyFill="0" applyAlignment="0" applyProtection="0"/>
    <xf numFmtId="0" fontId="295" fillId="0" borderId="25" applyNumberFormat="0" applyFill="0" applyAlignment="0" applyProtection="0"/>
    <xf numFmtId="0" fontId="2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4" fillId="0" borderId="133" applyNumberFormat="0" applyFill="0" applyAlignment="0" applyProtection="0"/>
    <xf numFmtId="0" fontId="294" fillId="0" borderId="133"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5" fillId="0" borderId="25" applyNumberFormat="0" applyFill="0" applyAlignment="0" applyProtection="0"/>
    <xf numFmtId="0" fontId="294" fillId="0" borderId="133" applyNumberFormat="0" applyFill="0" applyAlignment="0" applyProtection="0"/>
    <xf numFmtId="0" fontId="294" fillId="0" borderId="133" applyNumberFormat="0" applyFill="0" applyAlignment="0" applyProtection="0"/>
    <xf numFmtId="0" fontId="294" fillId="0" borderId="133" applyNumberFormat="0" applyFill="0" applyAlignment="0" applyProtection="0"/>
    <xf numFmtId="0" fontId="294" fillId="0" borderId="133"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0" fontId="294" fillId="0" borderId="133" applyNumberFormat="0" applyFill="0" applyAlignment="0" applyProtection="0"/>
    <xf numFmtId="0" fontId="25" fillId="0" borderId="25" applyNumberFormat="0" applyFill="0" applyAlignment="0" applyProtection="0"/>
    <xf numFmtId="14" fontId="117" fillId="0" borderId="0">
      <alignment horizontal="center"/>
    </xf>
    <xf numFmtId="14" fontId="117" fillId="0" borderId="0">
      <alignment horizontal="center"/>
    </xf>
    <xf numFmtId="14" fontId="117" fillId="0" borderId="0">
      <alignment horizontal="center"/>
    </xf>
    <xf numFmtId="0" fontId="296" fillId="39"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7" fillId="32" borderId="0" applyNumberFormat="0" applyBorder="0" applyAlignment="0" applyProtection="0"/>
    <xf numFmtId="0" fontId="26" fillId="32" borderId="0" applyNumberFormat="0" applyBorder="0" applyAlignment="0" applyProtection="0"/>
    <xf numFmtId="0" fontId="297" fillId="32" borderId="0" applyNumberFormat="0" applyBorder="0" applyAlignment="0" applyProtection="0"/>
    <xf numFmtId="0" fontId="26" fillId="32" borderId="0" applyNumberFormat="0" applyBorder="0" applyAlignment="0" applyProtection="0"/>
    <xf numFmtId="0" fontId="297" fillId="32" borderId="0" applyNumberFormat="0" applyBorder="0" applyAlignment="0" applyProtection="0"/>
    <xf numFmtId="0" fontId="26" fillId="32" borderId="0" applyNumberFormat="0" applyBorder="0" applyAlignment="0" applyProtection="0"/>
    <xf numFmtId="0" fontId="297" fillId="32"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96" fillId="39" borderId="0" applyNumberFormat="0" applyBorder="0" applyAlignment="0" applyProtection="0"/>
    <xf numFmtId="0" fontId="297" fillId="32" borderId="0" applyNumberFormat="0" applyBorder="0" applyAlignment="0" applyProtection="0"/>
    <xf numFmtId="0" fontId="26" fillId="32" borderId="0" applyNumberFormat="0" applyBorder="0" applyAlignment="0" applyProtection="0"/>
    <xf numFmtId="0" fontId="297" fillId="32" borderId="0" applyNumberFormat="0" applyBorder="0" applyAlignment="0" applyProtection="0"/>
    <xf numFmtId="0" fontId="26"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6" fillId="39" borderId="0" applyNumberFormat="0" applyBorder="0" applyAlignment="0" applyProtection="0"/>
    <xf numFmtId="0" fontId="296" fillId="39"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7" fillId="32" borderId="0" applyNumberFormat="0" applyBorder="0" applyAlignment="0" applyProtection="0"/>
    <xf numFmtId="0" fontId="296" fillId="39" borderId="0" applyNumberFormat="0" applyBorder="0" applyAlignment="0" applyProtection="0"/>
    <xf numFmtId="0" fontId="296" fillId="39" borderId="0" applyNumberFormat="0" applyBorder="0" applyAlignment="0" applyProtection="0"/>
    <xf numFmtId="0" fontId="296" fillId="39" borderId="0" applyNumberFormat="0" applyBorder="0" applyAlignment="0" applyProtection="0"/>
    <xf numFmtId="0" fontId="296" fillId="39"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6" fillId="39" borderId="0" applyNumberFormat="0" applyBorder="0" applyAlignment="0" applyProtection="0"/>
    <xf numFmtId="0" fontId="26" fillId="32" borderId="0" applyNumberFormat="0" applyBorder="0" applyAlignment="0" applyProtection="0"/>
    <xf numFmtId="0" fontId="298" fillId="0" borderId="0"/>
    <xf numFmtId="0" fontId="1" fillId="0" borderId="0"/>
    <xf numFmtId="0" fontId="1" fillId="0" borderId="0"/>
    <xf numFmtId="0" fontId="1" fillId="0" borderId="0"/>
    <xf numFmtId="0" fontId="140" fillId="0" borderId="0"/>
    <xf numFmtId="0" fontId="140" fillId="0" borderId="0"/>
    <xf numFmtId="0" fontId="14" fillId="0" borderId="0"/>
    <xf numFmtId="0" fontId="1" fillId="0" borderId="0">
      <alignment vertical="top"/>
    </xf>
    <xf numFmtId="0" fontId="1" fillId="0" borderId="0"/>
    <xf numFmtId="0" fontId="1" fillId="0" borderId="0"/>
    <xf numFmtId="0" fontId="140" fillId="0" borderId="0"/>
    <xf numFmtId="0" fontId="1" fillId="0" borderId="0">
      <alignment vertical="top"/>
    </xf>
    <xf numFmtId="0" fontId="1" fillId="0" borderId="0"/>
    <xf numFmtId="0" fontId="1" fillId="0" borderId="0"/>
    <xf numFmtId="0" fontId="140" fillId="0" borderId="0"/>
    <xf numFmtId="0" fontId="1" fillId="0" borderId="0"/>
    <xf numFmtId="0" fontId="14" fillId="0" borderId="0"/>
    <xf numFmtId="0" fontId="1" fillId="0" borderId="0">
      <alignment vertical="top"/>
    </xf>
    <xf numFmtId="0" fontId="1" fillId="0" borderId="0"/>
    <xf numFmtId="0" fontId="1" fillId="0" borderId="0"/>
    <xf numFmtId="0" fontId="140" fillId="0" borderId="0"/>
    <xf numFmtId="0" fontId="1" fillId="0" borderId="0">
      <alignment vertical="top"/>
    </xf>
    <xf numFmtId="0" fontId="1" fillId="0" borderId="0"/>
    <xf numFmtId="0" fontId="1" fillId="0" borderId="0"/>
    <xf numFmtId="0" fontId="140" fillId="0" borderId="0"/>
    <xf numFmtId="0" fontId="140" fillId="0" borderId="0"/>
    <xf numFmtId="0" fontId="1" fillId="0" borderId="0"/>
    <xf numFmtId="0" fontId="1" fillId="0" borderId="0"/>
    <xf numFmtId="0" fontId="140" fillId="0" borderId="0"/>
    <xf numFmtId="0" fontId="1" fillId="0" borderId="0"/>
    <xf numFmtId="0" fontId="1" fillId="0" borderId="0">
      <alignment vertical="top"/>
    </xf>
    <xf numFmtId="0" fontId="1" fillId="0" borderId="0"/>
    <xf numFmtId="0" fontId="1" fillId="0" borderId="0"/>
    <xf numFmtId="0" fontId="1" fillId="0" borderId="0">
      <alignment vertical="top"/>
    </xf>
    <xf numFmtId="0" fontId="1" fillId="0" borderId="0">
      <alignment vertical="top"/>
    </xf>
    <xf numFmtId="0" fontId="140" fillId="0" borderId="0"/>
    <xf numFmtId="0" fontId="1" fillId="0" borderId="0">
      <alignment vertical="top"/>
    </xf>
    <xf numFmtId="0" fontId="140" fillId="0" borderId="0"/>
    <xf numFmtId="0" fontId="140" fillId="0" borderId="0"/>
    <xf numFmtId="0" fontId="14" fillId="0" borderId="0"/>
    <xf numFmtId="0" fontId="140" fillId="0" borderId="0"/>
    <xf numFmtId="0" fontId="1" fillId="0" borderId="0"/>
    <xf numFmtId="0" fontId="1" fillId="0" borderId="0"/>
    <xf numFmtId="0" fontId="140" fillId="0" borderId="0"/>
    <xf numFmtId="0" fontId="213" fillId="0" borderId="0"/>
    <xf numFmtId="0" fontId="53" fillId="0" borderId="0">
      <alignment horizontal="left" wrapText="1"/>
    </xf>
    <xf numFmtId="0" fontId="1" fillId="0" borderId="0"/>
    <xf numFmtId="0" fontId="1" fillId="0" borderId="0"/>
    <xf numFmtId="0" fontId="1" fillId="0" borderId="0">
      <alignment vertical="top"/>
    </xf>
    <xf numFmtId="0" fontId="1" fillId="0" borderId="0">
      <alignment vertical="top"/>
    </xf>
    <xf numFmtId="0" fontId="140" fillId="0" borderId="0"/>
    <xf numFmtId="0" fontId="1" fillId="0" borderId="0"/>
    <xf numFmtId="0" fontId="1" fillId="0" borderId="0">
      <alignment vertical="top"/>
    </xf>
    <xf numFmtId="0" fontId="1" fillId="0" borderId="0">
      <alignment vertical="top"/>
    </xf>
    <xf numFmtId="0" fontId="1" fillId="0" borderId="0"/>
    <xf numFmtId="0" fontId="140" fillId="0" borderId="0"/>
    <xf numFmtId="0" fontId="213" fillId="0" borderId="0">
      <alignment vertical="top"/>
    </xf>
    <xf numFmtId="0" fontId="140" fillId="0" borderId="0"/>
    <xf numFmtId="0" fontId="1" fillId="0" borderId="0"/>
    <xf numFmtId="0" fontId="140" fillId="0" borderId="0"/>
    <xf numFmtId="0" fontId="213" fillId="0" borderId="0"/>
    <xf numFmtId="0" fontId="140" fillId="0" borderId="0"/>
    <xf numFmtId="0" fontId="140" fillId="0" borderId="0"/>
    <xf numFmtId="0" fontId="14" fillId="0" borderId="0"/>
    <xf numFmtId="0" fontId="1" fillId="0" borderId="0"/>
    <xf numFmtId="0" fontId="1" fillId="0" borderId="0"/>
    <xf numFmtId="0" fontId="1" fillId="0" borderId="0">
      <alignment horizontal="left" wrapText="1"/>
    </xf>
    <xf numFmtId="0" fontId="140" fillId="0" borderId="0"/>
    <xf numFmtId="0" fontId="299" fillId="0" borderId="0"/>
    <xf numFmtId="0" fontId="1" fillId="0" borderId="0">
      <alignment vertical="top"/>
    </xf>
    <xf numFmtId="0" fontId="1" fillId="0" borderId="0"/>
    <xf numFmtId="0" fontId="1" fillId="0" borderId="0"/>
    <xf numFmtId="0" fontId="213" fillId="0" borderId="0"/>
    <xf numFmtId="0" fontId="140" fillId="0" borderId="0"/>
    <xf numFmtId="0" fontId="1" fillId="0" borderId="0"/>
    <xf numFmtId="0" fontId="1" fillId="0" borderId="0">
      <alignment vertical="top"/>
    </xf>
    <xf numFmtId="0" fontId="1" fillId="0" borderId="0"/>
    <xf numFmtId="0" fontId="1" fillId="0" borderId="0"/>
    <xf numFmtId="0" fontId="53" fillId="0" borderId="0"/>
    <xf numFmtId="0" fontId="1" fillId="0" borderId="0"/>
    <xf numFmtId="0" fontId="1" fillId="0" borderId="0"/>
    <xf numFmtId="0" fontId="53" fillId="0" borderId="0"/>
    <xf numFmtId="0" fontId="1" fillId="0" borderId="0">
      <alignment vertical="top"/>
    </xf>
    <xf numFmtId="0" fontId="1" fillId="0" borderId="0"/>
    <xf numFmtId="0" fontId="1" fillId="0" borderId="0"/>
    <xf numFmtId="366" fontId="140" fillId="0" borderId="0"/>
    <xf numFmtId="0" fontId="1" fillId="0" borderId="0"/>
    <xf numFmtId="0" fontId="1" fillId="0" borderId="0"/>
    <xf numFmtId="0" fontId="1" fillId="0" borderId="0"/>
    <xf numFmtId="0" fontId="1" fillId="0" borderId="0">
      <alignment vertical="top"/>
    </xf>
    <xf numFmtId="0" fontId="1" fillId="0" borderId="0"/>
    <xf numFmtId="0" fontId="1" fillId="0" borderId="0"/>
    <xf numFmtId="212" fontId="179" fillId="0" borderId="6"/>
    <xf numFmtId="0" fontId="1"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4" fillId="33" borderId="26" applyNumberFormat="0" applyFont="0" applyAlignment="0" applyProtection="0"/>
    <xf numFmtId="0" fontId="1" fillId="70" borderId="134" applyNumberFormat="0" applyFont="0" applyAlignment="0" applyProtection="0"/>
    <xf numFmtId="0" fontId="14" fillId="33" borderId="26" applyNumberFormat="0" applyFont="0" applyAlignment="0" applyProtection="0"/>
    <xf numFmtId="0" fontId="1" fillId="70" borderId="134" applyNumberFormat="0" applyFont="0" applyAlignment="0" applyProtection="0"/>
    <xf numFmtId="0" fontId="14" fillId="33" borderId="26" applyNumberFormat="0" applyFont="0" applyAlignment="0" applyProtection="0"/>
    <xf numFmtId="0" fontId="1" fillId="70" borderId="134" applyNumberFormat="0" applyFont="0" applyAlignment="0" applyProtection="0"/>
    <xf numFmtId="0" fontId="14" fillId="33" borderId="26" applyNumberFormat="0" applyFont="0" applyAlignment="0" applyProtection="0"/>
    <xf numFmtId="0" fontId="1" fillId="70" borderId="134" applyNumberFormat="0" applyFont="0" applyAlignment="0" applyProtection="0"/>
    <xf numFmtId="0" fontId="14" fillId="33" borderId="26" applyNumberFormat="0" applyFont="0" applyAlignment="0" applyProtection="0"/>
    <xf numFmtId="0" fontId="258" fillId="33" borderId="26" applyNumberFormat="0" applyFont="0" applyAlignment="0" applyProtection="0"/>
    <xf numFmtId="0" fontId="14" fillId="33" borderId="26" applyNumberFormat="0" applyFont="0" applyAlignment="0" applyProtection="0"/>
    <xf numFmtId="0" fontId="258" fillId="33" borderId="26" applyNumberFormat="0" applyFont="0" applyAlignment="0" applyProtection="0"/>
    <xf numFmtId="0" fontId="14" fillId="33" borderId="26" applyNumberFormat="0" applyFont="0" applyAlignment="0" applyProtection="0"/>
    <xf numFmtId="0" fontId="258" fillId="33" borderId="26" applyNumberFormat="0" applyFont="0" applyAlignment="0" applyProtection="0"/>
    <xf numFmtId="0" fontId="14" fillId="33" borderId="26" applyNumberFormat="0" applyFont="0" applyAlignment="0" applyProtection="0"/>
    <xf numFmtId="0" fontId="258" fillId="33" borderId="26" applyNumberFormat="0" applyFont="0" applyAlignment="0" applyProtection="0"/>
    <xf numFmtId="0" fontId="14" fillId="33" borderId="26" applyNumberFormat="0" applyFont="0" applyAlignment="0" applyProtection="0"/>
    <xf numFmtId="0" fontId="53"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53" fillId="70" borderId="134" applyNumberFormat="0" applyFont="0" applyAlignment="0" applyProtection="0"/>
    <xf numFmtId="0" fontId="53" fillId="70" borderId="134" applyNumberFormat="0" applyFont="0" applyAlignment="0" applyProtection="0"/>
    <xf numFmtId="0" fontId="53" fillId="70" borderId="134" applyNumberFormat="0" applyFont="0" applyAlignment="0" applyProtection="0"/>
    <xf numFmtId="0" fontId="1" fillId="70" borderId="134" applyNumberFormat="0" applyFont="0" applyAlignment="0" applyProtection="0"/>
    <xf numFmtId="0" fontId="258" fillId="33" borderId="26" applyNumberFormat="0" applyFont="0" applyAlignment="0" applyProtection="0"/>
    <xf numFmtId="0" fontId="14" fillId="33" borderId="26" applyNumberFormat="0" applyFont="0" applyAlignment="0" applyProtection="0"/>
    <xf numFmtId="0" fontId="258" fillId="33" borderId="26" applyNumberFormat="0" applyFont="0" applyAlignment="0" applyProtection="0"/>
    <xf numFmtId="0" fontId="14"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53"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258" fillId="33" borderId="26" applyNumberFormat="0" applyFont="0" applyAlignment="0" applyProtection="0"/>
    <xf numFmtId="0" fontId="53"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40" fillId="33" borderId="26"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40" fillId="33" borderId="26" applyNumberFormat="0" applyFont="0" applyAlignment="0" applyProtection="0"/>
    <xf numFmtId="0" fontId="53" fillId="70" borderId="134" applyNumberFormat="0" applyFont="0" applyAlignment="0" applyProtection="0"/>
    <xf numFmtId="0" fontId="53" fillId="70" borderId="134" applyNumberFormat="0" applyFont="0" applyAlignment="0" applyProtection="0"/>
    <xf numFmtId="0" fontId="53"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40" fillId="33" borderId="26" applyNumberFormat="0" applyFont="0" applyAlignment="0" applyProtection="0"/>
    <xf numFmtId="0" fontId="53" fillId="70" borderId="134" applyNumberFormat="0" applyFont="0" applyAlignment="0" applyProtection="0"/>
    <xf numFmtId="0" fontId="53" fillId="70" borderId="134" applyNumberFormat="0" applyFont="0" applyAlignment="0" applyProtection="0"/>
    <xf numFmtId="0" fontId="53"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0" fontId="1" fillId="70" borderId="134" applyNumberFormat="0" applyFont="0" applyAlignment="0" applyProtection="0"/>
    <xf numFmtId="38" fontId="54" fillId="0" borderId="0"/>
    <xf numFmtId="38" fontId="54" fillId="0" borderId="0"/>
    <xf numFmtId="38" fontId="54" fillId="0" borderId="0"/>
    <xf numFmtId="38" fontId="54" fillId="0" borderId="0"/>
    <xf numFmtId="38" fontId="54" fillId="0" borderId="0"/>
    <xf numFmtId="38" fontId="54" fillId="0" borderId="0"/>
    <xf numFmtId="367" fontId="1" fillId="0" borderId="0"/>
    <xf numFmtId="3" fontId="1" fillId="56" borderId="135" applyFont="0">
      <alignment horizontal="right" vertical="center"/>
      <protection locked="0"/>
    </xf>
    <xf numFmtId="0" fontId="300" fillId="58" borderId="136" applyNumberFormat="0" applyAlignment="0" applyProtection="0"/>
    <xf numFmtId="0" fontId="27" fillId="28" borderId="27" applyNumberFormat="0" applyAlignment="0" applyProtection="0"/>
    <xf numFmtId="0" fontId="300" fillId="58" borderId="136" applyNumberFormat="0" applyAlignment="0" applyProtection="0"/>
    <xf numFmtId="0" fontId="27" fillId="28" borderId="27" applyNumberFormat="0" applyAlignment="0" applyProtection="0"/>
    <xf numFmtId="0" fontId="300" fillId="58" borderId="136" applyNumberFormat="0" applyAlignment="0" applyProtection="0"/>
    <xf numFmtId="0" fontId="27" fillId="28" borderId="27" applyNumberFormat="0" applyAlignment="0" applyProtection="0"/>
    <xf numFmtId="0" fontId="300" fillId="58" borderId="136" applyNumberFormat="0" applyAlignment="0" applyProtection="0"/>
    <xf numFmtId="0" fontId="27" fillId="28" borderId="27" applyNumberFormat="0" applyAlignment="0" applyProtection="0"/>
    <xf numFmtId="0" fontId="300" fillId="58" borderId="136" applyNumberFormat="0" applyAlignment="0" applyProtection="0"/>
    <xf numFmtId="0" fontId="27" fillId="28" borderId="27" applyNumberFormat="0" applyAlignment="0" applyProtection="0"/>
    <xf numFmtId="0" fontId="300" fillId="58" borderId="136" applyNumberFormat="0" applyAlignment="0" applyProtection="0"/>
    <xf numFmtId="0" fontId="27" fillId="28" borderId="27" applyNumberFormat="0" applyAlignment="0" applyProtection="0"/>
    <xf numFmtId="0" fontId="301" fillId="28" borderId="27" applyNumberFormat="0" applyAlignment="0" applyProtection="0"/>
    <xf numFmtId="0" fontId="27" fillId="28" borderId="27" applyNumberFormat="0" applyAlignment="0" applyProtection="0"/>
    <xf numFmtId="0" fontId="301" fillId="28" borderId="27" applyNumberFormat="0" applyAlignment="0" applyProtection="0"/>
    <xf numFmtId="0" fontId="27" fillId="28" borderId="27" applyNumberFormat="0" applyAlignment="0" applyProtection="0"/>
    <xf numFmtId="0" fontId="301" fillId="28" borderId="27" applyNumberFormat="0" applyAlignment="0" applyProtection="0"/>
    <xf numFmtId="0" fontId="27" fillId="28" borderId="27" applyNumberFormat="0" applyAlignment="0" applyProtection="0"/>
    <xf numFmtId="0" fontId="301" fillId="28" borderId="27" applyNumberFormat="0" applyAlignment="0" applyProtection="0"/>
    <xf numFmtId="0" fontId="27" fillId="28" borderId="27" applyNumberFormat="0" applyAlignment="0" applyProtection="0"/>
    <xf numFmtId="0" fontId="300" fillId="58" borderId="136" applyNumberFormat="0" applyAlignment="0" applyProtection="0"/>
    <xf numFmtId="0" fontId="301" fillId="28" borderId="27" applyNumberFormat="0" applyAlignment="0" applyProtection="0"/>
    <xf numFmtId="0" fontId="27" fillId="28" borderId="27" applyNumberFormat="0" applyAlignment="0" applyProtection="0"/>
    <xf numFmtId="0" fontId="301" fillId="28" borderId="27" applyNumberFormat="0" applyAlignment="0" applyProtection="0"/>
    <xf numFmtId="0" fontId="27"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0" fillId="58" borderId="136"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1" fillId="28" borderId="27" applyNumberFormat="0" applyAlignment="0" applyProtection="0"/>
    <xf numFmtId="0" fontId="300" fillId="58" borderId="136" applyNumberFormat="0" applyAlignment="0" applyProtection="0"/>
    <xf numFmtId="0" fontId="300" fillId="58" borderId="136" applyNumberFormat="0" applyAlignment="0" applyProtection="0"/>
    <xf numFmtId="0" fontId="300" fillId="58" borderId="136" applyNumberFormat="0" applyAlignment="0" applyProtection="0"/>
    <xf numFmtId="0" fontId="300" fillId="58" borderId="136" applyNumberFormat="0" applyAlignment="0" applyProtection="0"/>
    <xf numFmtId="0" fontId="300" fillId="58" borderId="136" applyNumberFormat="0" applyAlignment="0" applyProtection="0"/>
    <xf numFmtId="0" fontId="27" fillId="28" borderId="27" applyNumberFormat="0" applyAlignment="0" applyProtection="0"/>
    <xf numFmtId="0" fontId="300" fillId="58" borderId="136" applyNumberFormat="0" applyAlignment="0" applyProtection="0"/>
    <xf numFmtId="0" fontId="27" fillId="28" borderId="27" applyNumberFormat="0" applyAlignment="0" applyProtection="0"/>
    <xf numFmtId="0" fontId="300" fillId="58" borderId="136" applyNumberFormat="0" applyAlignment="0" applyProtection="0"/>
    <xf numFmtId="0" fontId="27" fillId="28" borderId="27" applyNumberFormat="0" applyAlignment="0" applyProtection="0"/>
    <xf numFmtId="0" fontId="300" fillId="58" borderId="136" applyNumberFormat="0" applyAlignment="0" applyProtection="0"/>
    <xf numFmtId="0" fontId="27" fillId="28" borderId="27" applyNumberFormat="0" applyAlignment="0" applyProtection="0"/>
    <xf numFmtId="14" fontId="92" fillId="0" borderId="0">
      <alignment horizontal="center" wrapText="1"/>
      <protection locked="0"/>
    </xf>
    <xf numFmtId="14" fontId="92" fillId="0" borderId="0">
      <alignment horizontal="center" wrapText="1"/>
      <protection locked="0"/>
    </xf>
    <xf numFmtId="14" fontId="92" fillId="0" borderId="0">
      <alignment horizontal="center" wrapText="1"/>
      <protection locked="0"/>
    </xf>
    <xf numFmtId="14" fontId="92" fillId="0" borderId="0">
      <alignment horizontal="center" wrapText="1"/>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74"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0" fillId="0" borderId="0" applyFont="0" applyFill="0" applyBorder="0" applyAlignment="0" applyProtection="0"/>
    <xf numFmtId="9" fontId="74" fillId="0" borderId="0" applyFont="0" applyFill="0" applyBorder="0" applyAlignment="0" applyProtection="0"/>
    <xf numFmtId="212" fontId="302" fillId="0" borderId="0" applyNumberFormat="0" applyBorder="0" applyAlignment="0">
      <alignment horizontal="left"/>
    </xf>
    <xf numFmtId="13" fontId="1" fillId="0" borderId="0" applyFont="0" applyFill="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18" fontId="303" fillId="0" borderId="0" applyFill="0" applyBorder="0" applyProtection="0"/>
    <xf numFmtId="368" fontId="304" fillId="0" borderId="0"/>
    <xf numFmtId="0" fontId="305" fillId="41"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56" fillId="0" borderId="6">
      <alignment horizontal="center"/>
    </xf>
    <xf numFmtId="0" fontId="56" fillId="0" borderId="6">
      <alignment horizontal="center"/>
    </xf>
    <xf numFmtId="0" fontId="56" fillId="0" borderId="6">
      <alignment horizontal="center"/>
    </xf>
    <xf numFmtId="0" fontId="56" fillId="0" borderId="6">
      <alignment horizontal="center"/>
    </xf>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67" fillId="51" borderId="0" applyNumberFormat="0" applyFont="0" applyBorder="0" applyAlignment="0" applyProtection="0"/>
    <xf numFmtId="0" fontId="67" fillId="51" borderId="0" applyNumberFormat="0" applyFont="0" applyBorder="0" applyAlignment="0" applyProtection="0"/>
    <xf numFmtId="0" fontId="67" fillId="51" borderId="0" applyNumberFormat="0" applyFont="0" applyBorder="0" applyAlignment="0" applyProtection="0"/>
    <xf numFmtId="0" fontId="67" fillId="51" borderId="0" applyNumberFormat="0" applyFont="0" applyBorder="0" applyAlignment="0" applyProtection="0"/>
    <xf numFmtId="184" fontId="54" fillId="0" borderId="0">
      <alignment vertical="top"/>
    </xf>
    <xf numFmtId="38" fontId="80" fillId="41" borderId="0" applyFill="0" applyBorder="0" applyProtection="0">
      <alignment horizontal="right"/>
    </xf>
    <xf numFmtId="6" fontId="96" fillId="0" borderId="0" applyBorder="0" applyProtection="0">
      <alignment horizontal="right"/>
    </xf>
    <xf numFmtId="37" fontId="1" fillId="0" borderId="0">
      <alignment horizontal="left" indent="5"/>
    </xf>
    <xf numFmtId="38" fontId="71" fillId="0" borderId="10" applyFill="0" applyBorder="0" applyProtection="0">
      <alignment horizontal="right"/>
    </xf>
    <xf numFmtId="0" fontId="71" fillId="118" borderId="0" applyNumberFormat="0" applyFont="0" applyFill="0" applyBorder="0" applyProtection="0">
      <alignment horizontal="right"/>
    </xf>
    <xf numFmtId="0" fontId="306" fillId="0" borderId="0" applyFill="0" applyBorder="0" applyProtection="0"/>
    <xf numFmtId="0" fontId="306" fillId="0" borderId="10" applyFill="0" applyBorder="0" applyProtection="0"/>
    <xf numFmtId="6" fontId="159" fillId="0" borderId="137" applyFill="0" applyBorder="0" applyProtection="0">
      <alignment horizontal="right"/>
    </xf>
    <xf numFmtId="0" fontId="1" fillId="0" borderId="0" applyNumberFormat="0" applyFont="0" applyBorder="0" applyAlignment="0" applyProtection="0"/>
    <xf numFmtId="0" fontId="114" fillId="0" borderId="0" applyFill="0">
      <alignment horizontal="left" indent="1"/>
    </xf>
    <xf numFmtId="0" fontId="307" fillId="0" borderId="0" applyFill="0" applyBorder="0" applyProtection="0">
      <alignment horizontal="left" indent="1"/>
    </xf>
    <xf numFmtId="4" fontId="166" fillId="0" borderId="0" applyFill="0"/>
    <xf numFmtId="0" fontId="1" fillId="0" borderId="0" applyNumberFormat="0" applyFont="0" applyFill="0" applyBorder="0" applyAlignment="0"/>
    <xf numFmtId="0" fontId="114" fillId="0" borderId="0" applyFill="0">
      <alignment horizontal="left" indent="2"/>
    </xf>
    <xf numFmtId="0" fontId="115" fillId="0" borderId="0" applyFill="0">
      <alignment horizontal="left" indent="2"/>
    </xf>
    <xf numFmtId="4" fontId="166" fillId="0" borderId="0" applyFill="0"/>
    <xf numFmtId="0" fontId="1" fillId="0" borderId="0" applyNumberFormat="0" applyFont="0" applyBorder="0" applyAlignment="0"/>
    <xf numFmtId="0" fontId="308" fillId="0" borderId="0">
      <alignment horizontal="left" indent="3"/>
    </xf>
    <xf numFmtId="0" fontId="298" fillId="0" borderId="0" applyFill="0">
      <alignment horizontal="left" indent="3"/>
    </xf>
    <xf numFmtId="4" fontId="166" fillId="0" borderId="0" applyFill="0"/>
    <xf numFmtId="0" fontId="1" fillId="0" borderId="0" applyNumberFormat="0" applyFont="0" applyBorder="0" applyAlignment="0"/>
    <xf numFmtId="0" fontId="118" fillId="0" borderId="0">
      <alignment horizontal="left" indent="4"/>
    </xf>
    <xf numFmtId="0" fontId="309" fillId="0" borderId="0" applyFill="0" applyProtection="0">
      <alignment horizontal="left" indent="4"/>
    </xf>
    <xf numFmtId="4" fontId="123" fillId="0" borderId="0" applyFill="0"/>
    <xf numFmtId="0" fontId="1" fillId="0" borderId="0" applyNumberFormat="0" applyFont="0" applyBorder="0" applyAlignment="0"/>
    <xf numFmtId="0" fontId="120" fillId="0" borderId="0">
      <alignment horizontal="left" indent="5"/>
    </xf>
    <xf numFmtId="0" fontId="121" fillId="0" borderId="0" applyFill="0">
      <alignment horizontal="left" indent="5"/>
    </xf>
    <xf numFmtId="4" fontId="174" fillId="0" borderId="0" applyFill="0"/>
    <xf numFmtId="0" fontId="1" fillId="0" borderId="0" applyNumberFormat="0" applyFont="0" applyFill="0" applyBorder="0" applyAlignment="0"/>
    <xf numFmtId="0" fontId="122" fillId="0" borderId="0" applyFill="0">
      <alignment horizontal="left" indent="6"/>
    </xf>
    <xf numFmtId="0" fontId="310" fillId="0" borderId="0" applyFill="0" applyProtection="0">
      <alignment horizontal="left" indent="6"/>
    </xf>
    <xf numFmtId="0" fontId="293" fillId="39" borderId="0">
      <alignment horizontal="center"/>
    </xf>
    <xf numFmtId="49" fontId="311" fillId="59" borderId="0">
      <alignment horizontal="center"/>
    </xf>
    <xf numFmtId="0" fontId="55" fillId="0" borderId="1" applyNumberFormat="0" applyBorder="0"/>
    <xf numFmtId="0" fontId="269" fillId="45" borderId="0">
      <alignment horizontal="center"/>
    </xf>
    <xf numFmtId="0" fontId="269" fillId="45" borderId="0">
      <alignment horizontal="centerContinuous"/>
    </xf>
    <xf numFmtId="0" fontId="69" fillId="59" borderId="0">
      <alignment horizontal="left"/>
    </xf>
    <xf numFmtId="49" fontId="69" fillId="59" borderId="0">
      <alignment horizontal="center"/>
    </xf>
    <xf numFmtId="0" fontId="224" fillId="45" borderId="0">
      <alignment horizontal="left"/>
    </xf>
    <xf numFmtId="49" fontId="69" fillId="59" borderId="0">
      <alignment horizontal="left"/>
    </xf>
    <xf numFmtId="0" fontId="224" fillId="45" borderId="0">
      <alignment horizontal="centerContinuous"/>
    </xf>
    <xf numFmtId="0" fontId="224" fillId="45" borderId="0">
      <alignment horizontal="right"/>
    </xf>
    <xf numFmtId="49" fontId="293" fillId="59" borderId="0">
      <alignment horizontal="left"/>
    </xf>
    <xf numFmtId="0" fontId="269" fillId="45" borderId="0">
      <alignment horizontal="right"/>
    </xf>
    <xf numFmtId="0" fontId="69" fillId="93" borderId="0">
      <alignment horizontal="center"/>
    </xf>
    <xf numFmtId="0" fontId="159" fillId="93" borderId="0">
      <alignment horizontal="center"/>
    </xf>
    <xf numFmtId="0" fontId="312" fillId="0" borderId="0" applyNumberFormat="0" applyFill="0" applyBorder="0" applyAlignment="0" applyProtection="0"/>
    <xf numFmtId="369" fontId="54" fillId="0" borderId="0" applyFont="0" applyFill="0" applyBorder="0" applyAlignment="0" applyProtection="0"/>
    <xf numFmtId="3" fontId="1" fillId="2" borderId="135" applyFont="0">
      <alignment horizontal="right" vertical="center"/>
    </xf>
    <xf numFmtId="0" fontId="55" fillId="0" borderId="0"/>
    <xf numFmtId="0" fontId="1" fillId="56" borderId="0" applyNumberFormat="0" applyBorder="0" applyAlignment="0">
      <protection locked="0"/>
    </xf>
    <xf numFmtId="0" fontId="313" fillId="0" borderId="0"/>
    <xf numFmtId="0" fontId="313" fillId="0" borderId="0"/>
    <xf numFmtId="0" fontId="87" fillId="0" borderId="0"/>
    <xf numFmtId="0" fontId="74" fillId="0" borderId="0">
      <alignment vertical="top"/>
    </xf>
    <xf numFmtId="0" fontId="86" fillId="0" borderId="0"/>
    <xf numFmtId="0" fontId="86" fillId="0" borderId="0"/>
    <xf numFmtId="0" fontId="86" fillId="0" borderId="0"/>
    <xf numFmtId="0" fontId="86" fillId="0" borderId="0"/>
    <xf numFmtId="38" fontId="80" fillId="0" borderId="0"/>
    <xf numFmtId="0" fontId="220" fillId="0" borderId="0" applyNumberFormat="0" applyFill="0" applyBorder="0"/>
    <xf numFmtId="49" fontId="74" fillId="0" borderId="0" applyFill="0" applyBorder="0" applyAlignment="0"/>
    <xf numFmtId="0" fontId="1" fillId="0" borderId="0" applyFill="0" applyBorder="0" applyAlignment="0"/>
    <xf numFmtId="0" fontId="1" fillId="0" borderId="0" applyFill="0" applyBorder="0" applyAlignment="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10" fillId="0" borderId="138" applyNumberFormat="0" applyFill="0" applyAlignment="0" applyProtection="0"/>
    <xf numFmtId="0" fontId="29" fillId="0" borderId="28" applyNumberFormat="0" applyFill="0" applyAlignment="0" applyProtection="0"/>
    <xf numFmtId="0" fontId="10" fillId="0" borderId="138" applyNumberFormat="0" applyFill="0" applyAlignment="0" applyProtection="0"/>
    <xf numFmtId="0" fontId="29" fillId="0" borderId="28" applyNumberFormat="0" applyFill="0" applyAlignment="0" applyProtection="0"/>
    <xf numFmtId="0" fontId="10" fillId="0" borderId="138" applyNumberFormat="0" applyFill="0" applyAlignment="0" applyProtection="0"/>
    <xf numFmtId="0" fontId="29" fillId="0" borderId="28" applyNumberFormat="0" applyFill="0" applyAlignment="0" applyProtection="0"/>
    <xf numFmtId="0" fontId="10" fillId="0" borderId="138" applyNumberFormat="0" applyFill="0" applyAlignment="0" applyProtection="0"/>
    <xf numFmtId="0" fontId="29" fillId="0" borderId="28" applyNumberFormat="0" applyFill="0" applyAlignment="0" applyProtection="0"/>
    <xf numFmtId="0" fontId="10" fillId="0" borderId="138" applyNumberFormat="0" applyFill="0" applyAlignment="0" applyProtection="0"/>
    <xf numFmtId="0" fontId="29" fillId="0" borderId="28" applyNumberFormat="0" applyFill="0" applyAlignment="0" applyProtection="0"/>
    <xf numFmtId="0" fontId="10" fillId="0" borderId="138" applyNumberFormat="0" applyFill="0" applyAlignment="0" applyProtection="0"/>
    <xf numFmtId="0" fontId="29" fillId="0" borderId="28" applyNumberFormat="0" applyFill="0" applyAlignment="0" applyProtection="0"/>
    <xf numFmtId="0" fontId="315" fillId="0" borderId="28" applyNumberFormat="0" applyFill="0" applyAlignment="0" applyProtection="0"/>
    <xf numFmtId="0" fontId="29" fillId="0" borderId="28" applyNumberFormat="0" applyFill="0" applyAlignment="0" applyProtection="0"/>
    <xf numFmtId="0" fontId="315" fillId="0" borderId="28" applyNumberFormat="0" applyFill="0" applyAlignment="0" applyProtection="0"/>
    <xf numFmtId="0" fontId="29" fillId="0" borderId="28" applyNumberFormat="0" applyFill="0" applyAlignment="0" applyProtection="0"/>
    <xf numFmtId="0" fontId="315" fillId="0" borderId="28" applyNumberFormat="0" applyFill="0" applyAlignment="0" applyProtection="0"/>
    <xf numFmtId="0" fontId="29" fillId="0" borderId="28" applyNumberFormat="0" applyFill="0" applyAlignment="0" applyProtection="0"/>
    <xf numFmtId="0" fontId="315" fillId="0" borderId="28" applyNumberFormat="0" applyFill="0" applyAlignment="0" applyProtection="0"/>
    <xf numFmtId="0" fontId="29" fillId="0" borderId="28" applyNumberFormat="0" applyFill="0" applyAlignment="0" applyProtection="0"/>
    <xf numFmtId="0" fontId="10" fillId="0" borderId="138" applyNumberFormat="0" applyFill="0" applyAlignment="0" applyProtection="0"/>
    <xf numFmtId="0" fontId="183" fillId="0" borderId="92" applyNumberFormat="0" applyFont="0" applyFill="0" applyAlignment="0" applyProtection="0"/>
    <xf numFmtId="0" fontId="293" fillId="0" borderId="138" applyNumberFormat="0" applyFill="0" applyAlignment="0" applyProtection="0"/>
    <xf numFmtId="0" fontId="293" fillId="0" borderId="138" applyNumberFormat="0" applyFill="0" applyAlignment="0" applyProtection="0"/>
    <xf numFmtId="0" fontId="293" fillId="0" borderId="138" applyNumberFormat="0" applyFill="0" applyAlignment="0" applyProtection="0"/>
    <xf numFmtId="0" fontId="293" fillId="0" borderId="138" applyNumberFormat="0" applyFill="0" applyAlignment="0" applyProtection="0"/>
    <xf numFmtId="0" fontId="183" fillId="0" borderId="92" applyNumberFormat="0" applyFont="0" applyFill="0" applyAlignment="0" applyProtection="0"/>
    <xf numFmtId="0" fontId="183" fillId="0" borderId="92" applyNumberFormat="0" applyFont="0" applyFill="0" applyAlignment="0" applyProtection="0"/>
    <xf numFmtId="0" fontId="183" fillId="0" borderId="92" applyNumberFormat="0" applyFont="0" applyFill="0" applyAlignment="0" applyProtection="0"/>
    <xf numFmtId="0" fontId="10" fillId="0" borderId="138" applyNumberFormat="0" applyFill="0" applyAlignment="0" applyProtection="0"/>
    <xf numFmtId="0" fontId="315" fillId="0" borderId="28" applyNumberFormat="0" applyFill="0" applyAlignment="0" applyProtection="0"/>
    <xf numFmtId="0" fontId="29" fillId="0" borderId="28" applyNumberFormat="0" applyFill="0" applyAlignment="0" applyProtection="0"/>
    <xf numFmtId="0" fontId="315" fillId="0" borderId="28" applyNumberFormat="0" applyFill="0" applyAlignment="0" applyProtection="0"/>
    <xf numFmtId="0" fontId="29"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10" fillId="0" borderId="138" applyNumberFormat="0" applyFill="0" applyAlignment="0" applyProtection="0"/>
    <xf numFmtId="0" fontId="293" fillId="0" borderId="138" applyNumberFormat="0" applyFill="0" applyAlignment="0" applyProtection="0"/>
    <xf numFmtId="0" fontId="10" fillId="0" borderId="13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315" fillId="0" borderId="28" applyNumberFormat="0" applyFill="0" applyAlignment="0" applyProtection="0"/>
    <xf numFmtId="0" fontId="10" fillId="0" borderId="138" applyNumberFormat="0" applyFill="0" applyAlignment="0" applyProtection="0"/>
    <xf numFmtId="0" fontId="10" fillId="0" borderId="138" applyNumberFormat="0" applyFill="0" applyAlignment="0" applyProtection="0"/>
    <xf numFmtId="0" fontId="10" fillId="0" borderId="138" applyNumberFormat="0" applyFill="0" applyAlignment="0" applyProtection="0"/>
    <xf numFmtId="0" fontId="183" fillId="0" borderId="92" applyNumberFormat="0" applyFont="0" applyFill="0" applyAlignment="0" applyProtection="0"/>
    <xf numFmtId="0" fontId="183" fillId="0" borderId="92" applyNumberFormat="0" applyFont="0" applyFill="0" applyAlignment="0" applyProtection="0"/>
    <xf numFmtId="0" fontId="183" fillId="0" borderId="92" applyNumberFormat="0" applyFont="0" applyFill="0" applyAlignment="0" applyProtection="0"/>
    <xf numFmtId="0" fontId="10" fillId="0" borderId="138" applyNumberFormat="0" applyFill="0" applyAlignment="0" applyProtection="0"/>
    <xf numFmtId="0" fontId="10" fillId="0" borderId="138" applyNumberFormat="0" applyFill="0" applyAlignment="0" applyProtection="0"/>
    <xf numFmtId="0" fontId="183" fillId="0" borderId="92" applyNumberFormat="0" applyFont="0" applyFill="0" applyAlignment="0" applyProtection="0"/>
    <xf numFmtId="0" fontId="183" fillId="0" borderId="92" applyNumberFormat="0" applyFont="0" applyFill="0" applyAlignment="0" applyProtection="0"/>
    <xf numFmtId="0" fontId="183" fillId="0" borderId="92" applyNumberFormat="0" applyFont="0" applyFill="0" applyAlignment="0" applyProtection="0"/>
    <xf numFmtId="0" fontId="10" fillId="0" borderId="138" applyNumberFormat="0" applyFill="0" applyAlignment="0" applyProtection="0"/>
    <xf numFmtId="0" fontId="10" fillId="0" borderId="138" applyNumberFormat="0" applyFill="0" applyAlignment="0" applyProtection="0"/>
    <xf numFmtId="0" fontId="10" fillId="0" borderId="138" applyNumberFormat="0" applyFill="0" applyAlignment="0" applyProtection="0"/>
    <xf numFmtId="0" fontId="10" fillId="0" borderId="138" applyNumberFormat="0" applyFill="0" applyAlignment="0" applyProtection="0"/>
    <xf numFmtId="0" fontId="10" fillId="0" borderId="138" applyNumberFormat="0" applyFill="0" applyAlignment="0" applyProtection="0"/>
    <xf numFmtId="0" fontId="10" fillId="0" borderId="138" applyNumberFormat="0" applyFill="0" applyAlignment="0" applyProtection="0"/>
    <xf numFmtId="0" fontId="10" fillId="0" borderId="138" applyNumberFormat="0" applyFill="0" applyAlignment="0" applyProtection="0"/>
    <xf numFmtId="164" fontId="316" fillId="0" borderId="137" applyNumberFormat="0" applyFont="0" applyFill="0" applyAlignment="0"/>
    <xf numFmtId="0" fontId="317" fillId="59" borderId="0">
      <alignment horizontal="center"/>
    </xf>
    <xf numFmtId="0" fontId="1" fillId="44" borderId="0" applyNumberFormat="0" applyBorder="0" applyAlignment="0">
      <protection locked="0"/>
    </xf>
    <xf numFmtId="0" fontId="1" fillId="41" borderId="0" applyNumberFormat="0" applyFont="0" applyFill="0" applyBorder="0" applyProtection="0">
      <alignment horizontal="center" textRotation="90" wrapText="1"/>
    </xf>
    <xf numFmtId="0" fontId="318"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0" fontId="319" fillId="0" borderId="0" applyNumberFormat="0" applyFill="0" applyBorder="0" applyAlignment="0" applyProtection="0"/>
    <xf numFmtId="0" fontId="30" fillId="0" borderId="0" applyNumberFormat="0" applyFill="0" applyBorder="0" applyAlignment="0" applyProtection="0"/>
    <xf numFmtId="0" fontId="319" fillId="0" borderId="0" applyNumberFormat="0" applyFill="0" applyBorder="0" applyAlignment="0" applyProtection="0"/>
    <xf numFmtId="0" fontId="30" fillId="0" borderId="0" applyNumberFormat="0" applyFill="0" applyBorder="0" applyAlignment="0" applyProtection="0"/>
    <xf numFmtId="0" fontId="319" fillId="0" borderId="0" applyNumberFormat="0" applyFill="0" applyBorder="0" applyAlignment="0" applyProtection="0"/>
    <xf numFmtId="0" fontId="30" fillId="0" borderId="0" applyNumberFormat="0" applyFill="0" applyBorder="0" applyAlignment="0" applyProtection="0"/>
    <xf numFmtId="0" fontId="319"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9" fillId="0" borderId="0" applyNumberFormat="0" applyFill="0" applyBorder="0" applyAlignment="0" applyProtection="0"/>
    <xf numFmtId="0" fontId="30" fillId="0" borderId="0" applyNumberFormat="0" applyFill="0" applyBorder="0" applyAlignment="0" applyProtection="0"/>
    <xf numFmtId="0" fontId="319" fillId="0" borderId="0" applyNumberFormat="0" applyFill="0" applyBorder="0" applyAlignment="0" applyProtection="0"/>
    <xf numFmtId="0" fontId="30"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0" fontId="318" fillId="0" borderId="0" applyNumberFormat="0" applyFill="0" applyBorder="0" applyAlignment="0" applyProtection="0"/>
    <xf numFmtId="0" fontId="30" fillId="0" borderId="0" applyNumberFormat="0" applyFill="0" applyBorder="0" applyAlignment="0" applyProtection="0"/>
    <xf numFmtId="40" fontId="115" fillId="41" borderId="4" applyFont="0" applyFill="0" applyBorder="0" applyAlignment="0" applyProtection="0">
      <alignment horizontal="center"/>
    </xf>
    <xf numFmtId="3" fontId="1" fillId="2" borderId="4" applyFont="0">
      <alignment horizontal="right" vertical="center"/>
    </xf>
    <xf numFmtId="41" fontId="101" fillId="0" borderId="160" applyFill="0"/>
    <xf numFmtId="285" fontId="165" fillId="0" borderId="160" applyNumberFormat="0" applyBorder="0"/>
    <xf numFmtId="49" fontId="171" fillId="0" borderId="160" applyFill="0" applyBorder="0">
      <protection locked="0"/>
    </xf>
    <xf numFmtId="6" fontId="159" fillId="0" borderId="160" applyFill="0" applyBorder="0" applyProtection="0">
      <alignment horizontal="right"/>
    </xf>
    <xf numFmtId="0" fontId="238" fillId="0" borderId="160" applyNumberFormat="0" applyFont="0" applyFill="0" applyAlignment="0" applyProtection="0">
      <alignment horizontal="left" vertical="top"/>
    </xf>
    <xf numFmtId="164" fontId="105" fillId="0" borderId="160" applyNumberFormat="0" applyFont="0" applyFill="0" applyAlignment="0" applyProtection="0">
      <alignment horizontal="right" vertical="center"/>
    </xf>
    <xf numFmtId="164" fontId="316" fillId="0" borderId="160" applyNumberFormat="0" applyFont="0" applyFill="0" applyAlignment="0"/>
  </cellStyleXfs>
  <cellXfs count="1055">
    <xf numFmtId="0" fontId="0" fillId="0" borderId="0" xfId="0"/>
    <xf numFmtId="0" fontId="0" fillId="0" borderId="0" xfId="0" applyFill="1" applyProtection="1"/>
    <xf numFmtId="0" fontId="32" fillId="0" borderId="0" xfId="0" applyFont="1"/>
    <xf numFmtId="0" fontId="5" fillId="0" borderId="0" xfId="0" applyFont="1" applyFill="1" applyAlignment="1"/>
    <xf numFmtId="0" fontId="32" fillId="34" borderId="0" xfId="0" applyFont="1" applyFill="1"/>
    <xf numFmtId="0" fontId="32" fillId="0" borderId="0" xfId="0" applyFont="1" applyBorder="1"/>
    <xf numFmtId="0" fontId="38" fillId="0" borderId="0" xfId="0" applyFont="1" applyProtection="1"/>
    <xf numFmtId="0" fontId="35" fillId="0" borderId="0" xfId="0" applyFont="1" applyFill="1" applyAlignment="1" applyProtection="1">
      <alignment horizontal="left" indent="2"/>
    </xf>
    <xf numFmtId="0" fontId="33" fillId="0" borderId="0" xfId="0" applyFont="1" applyProtection="1"/>
    <xf numFmtId="0" fontId="41" fillId="0" borderId="0" xfId="0" applyFont="1" applyFill="1" applyProtection="1"/>
    <xf numFmtId="0" fontId="42" fillId="0" borderId="0" xfId="0" applyFont="1" applyFill="1" applyProtection="1"/>
    <xf numFmtId="0" fontId="42" fillId="0" borderId="0" xfId="0" applyFont="1" applyFill="1" applyBorder="1" applyAlignment="1" applyProtection="1">
      <alignment horizontal="left"/>
    </xf>
    <xf numFmtId="0" fontId="42" fillId="0" borderId="0" xfId="0" applyFont="1" applyFill="1" applyAlignment="1" applyProtection="1">
      <alignment horizontal="left"/>
    </xf>
    <xf numFmtId="0" fontId="35" fillId="0" borderId="0" xfId="0" applyFont="1" applyFill="1" applyAlignment="1" applyProtection="1">
      <alignment horizontal="left" indent="3"/>
    </xf>
    <xf numFmtId="0" fontId="43" fillId="0" borderId="0" xfId="0" applyFont="1" applyFill="1" applyAlignment="1" applyProtection="1">
      <alignment horizontal="left" indent="3"/>
    </xf>
    <xf numFmtId="0" fontId="35" fillId="0" borderId="0" xfId="0" applyFont="1" applyFill="1" applyAlignment="1" applyProtection="1">
      <alignment horizontal="left" indent="6"/>
    </xf>
    <xf numFmtId="0" fontId="35" fillId="0" borderId="0" xfId="0" applyFont="1" applyFill="1" applyAlignment="1" applyProtection="1">
      <alignment horizontal="left" wrapText="1" indent="3"/>
    </xf>
    <xf numFmtId="0" fontId="33" fillId="0" borderId="3" xfId="0" applyFont="1" applyFill="1" applyBorder="1" applyAlignment="1" applyProtection="1">
      <alignment horizontal="left"/>
    </xf>
    <xf numFmtId="0" fontId="0" fillId="0" borderId="0" xfId="0" applyFill="1" applyBorder="1" applyProtection="1"/>
    <xf numFmtId="0" fontId="39" fillId="0" borderId="0" xfId="0" applyFont="1" applyBorder="1" applyAlignment="1" applyProtection="1">
      <alignment horizontal="left"/>
    </xf>
    <xf numFmtId="0" fontId="0" fillId="0" borderId="0" xfId="0" applyFill="1" applyBorder="1" applyAlignment="1" applyProtection="1"/>
    <xf numFmtId="0" fontId="35" fillId="0" borderId="0" xfId="0" applyFont="1" applyProtection="1"/>
    <xf numFmtId="0" fontId="35" fillId="0" borderId="0" xfId="0" applyFont="1" applyAlignment="1" applyProtection="1">
      <alignment horizontal="left"/>
    </xf>
    <xf numFmtId="0" fontId="35" fillId="0" borderId="0" xfId="0" applyFont="1" applyAlignment="1" applyProtection="1">
      <alignment horizontal="left" indent="2"/>
    </xf>
    <xf numFmtId="0" fontId="0" fillId="0" borderId="13" xfId="0" applyBorder="1" applyProtection="1"/>
    <xf numFmtId="0" fontId="29" fillId="0" borderId="13" xfId="0" applyFont="1" applyBorder="1" applyAlignment="1" applyProtection="1">
      <alignment horizontal="center" wrapText="1"/>
    </xf>
    <xf numFmtId="0" fontId="0" fillId="0" borderId="0" xfId="0" applyBorder="1" applyProtection="1"/>
    <xf numFmtId="0" fontId="46" fillId="0" borderId="0" xfId="0" applyFont="1" applyBorder="1" applyProtection="1"/>
    <xf numFmtId="0" fontId="0" fillId="34" borderId="0" xfId="0" applyFill="1" applyBorder="1" applyProtection="1"/>
    <xf numFmtId="0" fontId="0" fillId="0" borderId="0" xfId="0" applyAlignment="1" applyProtection="1">
      <alignment horizontal="left" indent="1"/>
    </xf>
    <xf numFmtId="0" fontId="0" fillId="0" borderId="3" xfId="0" applyBorder="1" applyProtection="1"/>
    <xf numFmtId="0" fontId="46" fillId="34" borderId="0" xfId="0" applyFont="1" applyFill="1" applyBorder="1" applyProtection="1"/>
    <xf numFmtId="0" fontId="29" fillId="0" borderId="0" xfId="0" applyFont="1" applyAlignment="1" applyProtection="1">
      <alignment horizontal="left" wrapText="1"/>
    </xf>
    <xf numFmtId="0" fontId="29" fillId="0" borderId="0" xfId="0" applyFont="1" applyFill="1" applyBorder="1" applyAlignment="1" applyProtection="1">
      <alignment horizontal="center" wrapText="1"/>
    </xf>
    <xf numFmtId="0" fontId="47" fillId="0" borderId="0" xfId="0" applyFont="1"/>
    <xf numFmtId="0" fontId="7" fillId="0" borderId="0" xfId="0" applyFont="1" applyFill="1" applyAlignment="1"/>
    <xf numFmtId="0" fontId="48" fillId="0" borderId="0" xfId="0" applyFont="1" applyAlignment="1" applyProtection="1">
      <alignment wrapText="1"/>
    </xf>
    <xf numFmtId="0" fontId="0" fillId="0" borderId="0" xfId="0" applyProtection="1"/>
    <xf numFmtId="0" fontId="0" fillId="34" borderId="0" xfId="0" applyFill="1" applyProtection="1"/>
    <xf numFmtId="0" fontId="35" fillId="0" borderId="0" xfId="0" applyFont="1" applyFill="1" applyProtection="1"/>
    <xf numFmtId="0" fontId="35" fillId="0" borderId="0" xfId="0" applyFont="1" applyFill="1" applyAlignment="1" applyProtection="1"/>
    <xf numFmtId="0" fontId="35" fillId="0" borderId="0" xfId="0" applyFont="1" applyFill="1" applyBorder="1" applyProtection="1"/>
    <xf numFmtId="164" fontId="14" fillId="0" borderId="36" xfId="49" applyNumberFormat="1" applyFont="1" applyFill="1" applyBorder="1" applyAlignment="1" applyProtection="1">
      <protection locked="0"/>
    </xf>
    <xf numFmtId="0" fontId="35" fillId="0" borderId="0" xfId="0" applyFont="1" applyBorder="1" applyProtection="1"/>
    <xf numFmtId="0" fontId="0" fillId="0" borderId="0" xfId="0" applyBorder="1" applyAlignment="1" applyProtection="1">
      <alignment vertical="top"/>
    </xf>
    <xf numFmtId="0" fontId="38" fillId="0" borderId="38" xfId="0" applyFont="1" applyFill="1" applyBorder="1" applyProtection="1">
      <protection locked="0"/>
    </xf>
    <xf numFmtId="166" fontId="14" fillId="0" borderId="36" xfId="49" applyNumberFormat="1" applyFont="1" applyFill="1" applyBorder="1" applyProtection="1">
      <protection locked="0"/>
    </xf>
    <xf numFmtId="0" fontId="0" fillId="36" borderId="0" xfId="0" applyFill="1" applyAlignment="1" applyProtection="1">
      <alignment horizontal="center"/>
    </xf>
    <xf numFmtId="165" fontId="14" fillId="36" borderId="0" xfId="49" applyNumberFormat="1" applyFont="1" applyFill="1" applyBorder="1" applyAlignment="1" applyProtection="1">
      <alignment horizontal="right"/>
    </xf>
    <xf numFmtId="164" fontId="14" fillId="35" borderId="36" xfId="49" applyNumberFormat="1" applyFont="1" applyFill="1" applyBorder="1" applyProtection="1"/>
    <xf numFmtId="0" fontId="35" fillId="0" borderId="0" xfId="0" applyFont="1" applyAlignment="1" applyProtection="1">
      <alignment horizontal="center"/>
    </xf>
    <xf numFmtId="0" fontId="35" fillId="34" borderId="0" xfId="0" applyFont="1" applyFill="1" applyProtection="1"/>
    <xf numFmtId="0" fontId="35" fillId="34" borderId="0" xfId="0" applyFont="1" applyFill="1" applyBorder="1" applyProtection="1"/>
    <xf numFmtId="0" fontId="43" fillId="0" borderId="0" xfId="0" applyFont="1" applyFill="1" applyAlignment="1" applyProtection="1">
      <alignment horizontal="center"/>
    </xf>
    <xf numFmtId="0" fontId="35" fillId="0" borderId="0" xfId="0" applyFont="1"/>
    <xf numFmtId="0" fontId="33" fillId="0" borderId="0" xfId="0" applyFont="1" applyAlignment="1" applyProtection="1">
      <alignment horizontal="center"/>
    </xf>
    <xf numFmtId="0" fontId="35" fillId="0" borderId="0" xfId="0" applyFont="1" applyBorder="1" applyAlignment="1" applyProtection="1">
      <alignment horizontal="center"/>
    </xf>
    <xf numFmtId="0" fontId="35" fillId="34" borderId="0" xfId="0" applyFont="1" applyFill="1" applyAlignment="1" applyProtection="1">
      <alignment horizontal="left" indent="3"/>
    </xf>
    <xf numFmtId="0" fontId="33" fillId="34" borderId="0" xfId="0" applyFont="1" applyFill="1" applyBorder="1" applyAlignment="1" applyProtection="1">
      <alignment horizontal="left" indent="2"/>
    </xf>
    <xf numFmtId="0" fontId="35" fillId="0" borderId="0" xfId="0" applyFont="1" applyAlignment="1" applyProtection="1">
      <alignment vertical="top"/>
    </xf>
    <xf numFmtId="0" fontId="29" fillId="0" borderId="13" xfId="0" applyFont="1" applyFill="1" applyBorder="1" applyAlignment="1" applyProtection="1">
      <alignment horizontal="center" wrapText="1"/>
    </xf>
    <xf numFmtId="0" fontId="0" fillId="0" borderId="0" xfId="0"/>
    <xf numFmtId="164" fontId="14" fillId="35" borderId="36" xfId="49" applyNumberFormat="1" applyFont="1" applyFill="1" applyBorder="1" applyAlignment="1" applyProtection="1"/>
    <xf numFmtId="164" fontId="14" fillId="36" borderId="36" xfId="49" applyNumberFormat="1" applyFont="1" applyFill="1" applyBorder="1" applyAlignment="1" applyProtection="1"/>
    <xf numFmtId="164" fontId="14" fillId="35" borderId="36" xfId="49" applyNumberFormat="1" applyFont="1" applyFill="1" applyBorder="1" applyAlignment="1" applyProtection="1">
      <alignment horizontal="right"/>
    </xf>
    <xf numFmtId="164" fontId="0" fillId="0" borderId="36" xfId="49" applyNumberFormat="1" applyFont="1" applyFill="1" applyBorder="1" applyAlignment="1" applyProtection="1">
      <protection locked="0"/>
    </xf>
    <xf numFmtId="164" fontId="14" fillId="35" borderId="31" xfId="49" applyNumberFormat="1" applyFont="1" applyFill="1" applyBorder="1" applyAlignment="1" applyProtection="1"/>
    <xf numFmtId="164" fontId="14" fillId="35" borderId="49" xfId="49" applyNumberFormat="1" applyFont="1" applyFill="1" applyBorder="1" applyAlignment="1" applyProtection="1"/>
    <xf numFmtId="164" fontId="14" fillId="35" borderId="31" xfId="49" applyNumberFormat="1" applyFont="1" applyFill="1" applyBorder="1" applyProtection="1"/>
    <xf numFmtId="0" fontId="0" fillId="0" borderId="3" xfId="0" applyBorder="1" applyAlignment="1" applyProtection="1">
      <alignment vertical="top"/>
    </xf>
    <xf numFmtId="164" fontId="0" fillId="0" borderId="36" xfId="49" applyNumberFormat="1" applyFont="1" applyFill="1" applyBorder="1" applyProtection="1">
      <protection locked="0"/>
    </xf>
    <xf numFmtId="164" fontId="0" fillId="0" borderId="46" xfId="49" applyNumberFormat="1" applyFont="1" applyFill="1" applyBorder="1" applyProtection="1">
      <protection locked="0"/>
    </xf>
    <xf numFmtId="164" fontId="0" fillId="0" borderId="63" xfId="49" applyNumberFormat="1" applyFont="1" applyFill="1" applyBorder="1" applyProtection="1">
      <protection locked="0"/>
    </xf>
    <xf numFmtId="164" fontId="0" fillId="0" borderId="49" xfId="49" applyNumberFormat="1" applyFont="1" applyFill="1" applyBorder="1" applyProtection="1">
      <protection locked="0"/>
    </xf>
    <xf numFmtId="164" fontId="0" fillId="0" borderId="64" xfId="49" applyNumberFormat="1" applyFont="1" applyFill="1" applyBorder="1" applyProtection="1">
      <protection locked="0"/>
    </xf>
    <xf numFmtId="164" fontId="0" fillId="0" borderId="66" xfId="49" applyNumberFormat="1" applyFont="1" applyFill="1" applyBorder="1" applyProtection="1">
      <protection locked="0"/>
    </xf>
    <xf numFmtId="164" fontId="0" fillId="0" borderId="70" xfId="49" applyNumberFormat="1" applyFont="1" applyFill="1" applyBorder="1" applyProtection="1">
      <protection locked="0"/>
    </xf>
    <xf numFmtId="164" fontId="0" fillId="0" borderId="54" xfId="49" applyNumberFormat="1" applyFont="1" applyFill="1" applyBorder="1" applyProtection="1">
      <protection locked="0"/>
    </xf>
    <xf numFmtId="164" fontId="0" fillId="0" borderId="71" xfId="49" applyNumberFormat="1" applyFont="1" applyFill="1" applyBorder="1" applyProtection="1">
      <protection locked="0"/>
    </xf>
    <xf numFmtId="164" fontId="0" fillId="0" borderId="34" xfId="49" applyNumberFormat="1" applyFont="1" applyFill="1" applyBorder="1" applyProtection="1">
      <protection locked="0"/>
    </xf>
    <xf numFmtId="164" fontId="0" fillId="0" borderId="45" xfId="49" applyNumberFormat="1" applyFont="1" applyFill="1" applyBorder="1" applyProtection="1">
      <protection locked="0"/>
    </xf>
    <xf numFmtId="164" fontId="0" fillId="0" borderId="32" xfId="49" applyNumberFormat="1" applyFont="1" applyFill="1" applyBorder="1" applyProtection="1">
      <protection locked="0"/>
    </xf>
    <xf numFmtId="164" fontId="0" fillId="0" borderId="50" xfId="49" applyNumberFormat="1" applyFont="1" applyFill="1" applyBorder="1" applyProtection="1">
      <protection locked="0"/>
    </xf>
    <xf numFmtId="164" fontId="0" fillId="0" borderId="48" xfId="49" applyNumberFormat="1" applyFont="1" applyFill="1" applyBorder="1" applyProtection="1">
      <protection locked="0"/>
    </xf>
    <xf numFmtId="164" fontId="0" fillId="0" borderId="47" xfId="49" applyNumberFormat="1" applyFont="1" applyFill="1" applyBorder="1" applyProtection="1">
      <protection locked="0"/>
    </xf>
    <xf numFmtId="164" fontId="35" fillId="35" borderId="36" xfId="49" applyNumberFormat="1" applyFont="1" applyFill="1" applyBorder="1" applyProtection="1"/>
    <xf numFmtId="164" fontId="35" fillId="0" borderId="36" xfId="49" applyNumberFormat="1" applyFont="1" applyFill="1" applyBorder="1" applyProtection="1">
      <protection locked="0"/>
    </xf>
    <xf numFmtId="0" fontId="35" fillId="0" borderId="0" xfId="0" applyFont="1" applyFill="1" applyAlignment="1" applyProtection="1">
      <alignment horizontal="left" indent="7"/>
    </xf>
    <xf numFmtId="164" fontId="35" fillId="0" borderId="0" xfId="49" applyNumberFormat="1" applyFont="1" applyFill="1" applyBorder="1" applyProtection="1">
      <protection locked="0"/>
    </xf>
    <xf numFmtId="0" fontId="43" fillId="0" borderId="0" xfId="0" applyFont="1" applyFill="1" applyAlignment="1" applyProtection="1">
      <alignment horizontal="left" wrapText="1"/>
    </xf>
    <xf numFmtId="0" fontId="35" fillId="0" borderId="0" xfId="0" applyFont="1" applyFill="1" applyAlignment="1" applyProtection="1">
      <alignment vertical="center"/>
    </xf>
    <xf numFmtId="0" fontId="35" fillId="0" borderId="0" xfId="0" applyFont="1" applyFill="1" applyBorder="1" applyAlignment="1" applyProtection="1">
      <alignment vertical="center"/>
    </xf>
    <xf numFmtId="0" fontId="35" fillId="0" borderId="0" xfId="0" applyFont="1" applyFill="1" applyAlignment="1">
      <alignment vertical="center"/>
    </xf>
    <xf numFmtId="164" fontId="35" fillId="0" borderId="36" xfId="49" applyNumberFormat="1" applyFont="1" applyFill="1" applyBorder="1" applyAlignment="1" applyProtection="1">
      <alignment vertical="center"/>
      <protection locked="0"/>
    </xf>
    <xf numFmtId="0" fontId="35" fillId="0" borderId="0" xfId="0" applyFont="1" applyAlignment="1" applyProtection="1">
      <alignment vertical="center"/>
    </xf>
    <xf numFmtId="0" fontId="35" fillId="0" borderId="0" xfId="0" applyFont="1" applyAlignment="1">
      <alignment vertical="center"/>
    </xf>
    <xf numFmtId="0" fontId="35" fillId="0" borderId="0" xfId="0" applyFont="1" applyFill="1" applyBorder="1" applyAlignment="1" applyProtection="1">
      <alignment horizontal="center" vertical="center"/>
    </xf>
    <xf numFmtId="0" fontId="33" fillId="0" borderId="0" xfId="0" applyFont="1" applyFill="1" applyAlignment="1" applyProtection="1"/>
    <xf numFmtId="0" fontId="33" fillId="0" borderId="78" xfId="0" applyFont="1" applyFill="1" applyBorder="1" applyAlignment="1" applyProtection="1"/>
    <xf numFmtId="0" fontId="33" fillId="0" borderId="0" xfId="0" applyFont="1" applyFill="1" applyAlignment="1" applyProtection="1">
      <alignment horizontal="left" indent="1"/>
    </xf>
    <xf numFmtId="0" fontId="43" fillId="0" borderId="0" xfId="0" applyFont="1" applyFill="1" applyProtection="1"/>
    <xf numFmtId="0" fontId="33" fillId="0" borderId="10" xfId="0" applyFont="1" applyFill="1" applyBorder="1" applyAlignment="1" applyProtection="1">
      <alignment horizontal="left" indent="1"/>
    </xf>
    <xf numFmtId="0" fontId="33" fillId="0" borderId="10" xfId="0" applyFont="1" applyFill="1" applyBorder="1" applyProtection="1"/>
    <xf numFmtId="0" fontId="33" fillId="0" borderId="0" xfId="0" applyFont="1" applyFill="1" applyAlignment="1" applyProtection="1">
      <alignment horizontal="left" wrapText="1" indent="1"/>
    </xf>
    <xf numFmtId="0" fontId="41" fillId="0" borderId="0" xfId="0" applyFont="1" applyFill="1" applyBorder="1" applyProtection="1"/>
    <xf numFmtId="0" fontId="35" fillId="0" borderId="0" xfId="0" applyFont="1" applyFill="1"/>
    <xf numFmtId="0" fontId="35" fillId="0" borderId="0" xfId="0" applyFont="1" applyFill="1" applyAlignment="1" applyProtection="1">
      <alignment horizontal="left"/>
    </xf>
    <xf numFmtId="0" fontId="35" fillId="0" borderId="0" xfId="0" applyFont="1" applyFill="1" applyAlignment="1" applyProtection="1">
      <alignment horizontal="left" indent="4"/>
    </xf>
    <xf numFmtId="0" fontId="42" fillId="0" borderId="0" xfId="0" applyFont="1" applyFill="1" applyBorder="1" applyProtection="1"/>
    <xf numFmtId="0" fontId="35" fillId="0" borderId="0" xfId="0" applyFont="1" applyFill="1" applyAlignment="1" applyProtection="1">
      <alignment wrapText="1"/>
    </xf>
    <xf numFmtId="0" fontId="33" fillId="0" borderId="6" xfId="0" applyFont="1" applyFill="1" applyBorder="1" applyProtection="1"/>
    <xf numFmtId="0" fontId="33" fillId="0" borderId="0" xfId="0" applyFont="1" applyFill="1" applyBorder="1" applyAlignment="1" applyProtection="1">
      <alignment vertical="top"/>
    </xf>
    <xf numFmtId="169" fontId="33" fillId="0" borderId="0" xfId="0" quotePrefix="1" applyNumberFormat="1" applyFont="1" applyFill="1" applyAlignment="1" applyProtection="1">
      <alignment horizontal="center" wrapText="1"/>
    </xf>
    <xf numFmtId="0" fontId="39" fillId="0" borderId="35" xfId="0" applyFont="1" applyFill="1" applyBorder="1" applyAlignment="1" applyProtection="1">
      <protection locked="0"/>
    </xf>
    <xf numFmtId="0" fontId="39" fillId="0" borderId="82" xfId="0" applyFont="1" applyFill="1" applyBorder="1" applyAlignment="1" applyProtection="1">
      <protection locked="0"/>
    </xf>
    <xf numFmtId="0" fontId="32" fillId="0" borderId="0" xfId="67" applyFont="1"/>
    <xf numFmtId="169" fontId="33" fillId="0" borderId="0" xfId="0" quotePrefix="1" applyNumberFormat="1" applyFont="1" applyFill="1" applyAlignment="1" applyProtection="1">
      <alignment horizontal="center" vertical="top" wrapText="1"/>
    </xf>
    <xf numFmtId="0" fontId="35" fillId="0" borderId="0" xfId="0" applyFont="1" applyFill="1" applyAlignment="1">
      <alignment vertical="top"/>
    </xf>
    <xf numFmtId="0" fontId="35" fillId="0" borderId="0" xfId="0" applyFont="1" applyFill="1" applyBorder="1" applyAlignment="1" applyProtection="1">
      <alignment horizontal="left"/>
    </xf>
    <xf numFmtId="0" fontId="33" fillId="0" borderId="13" xfId="0" applyFont="1" applyBorder="1" applyAlignment="1" applyProtection="1">
      <alignment horizontal="center" wrapText="1"/>
    </xf>
    <xf numFmtId="0" fontId="35" fillId="0" borderId="0" xfId="0" applyFont="1" applyAlignment="1" applyProtection="1"/>
    <xf numFmtId="0" fontId="35" fillId="0" borderId="0" xfId="0" applyFont="1" applyFill="1" applyBorder="1" applyAlignment="1" applyProtection="1">
      <alignment horizontal="left" vertical="center"/>
    </xf>
    <xf numFmtId="0" fontId="35" fillId="0" borderId="0" xfId="0" applyFont="1" applyFill="1" applyAlignment="1" applyProtection="1">
      <alignment horizontal="left" vertical="center" indent="6"/>
    </xf>
    <xf numFmtId="164" fontId="35" fillId="35" borderId="51" xfId="49" applyNumberFormat="1" applyFont="1" applyFill="1" applyBorder="1" applyProtection="1"/>
    <xf numFmtId="0" fontId="35" fillId="34" borderId="0" xfId="0" applyFont="1" applyFill="1" applyBorder="1" applyAlignment="1" applyProtection="1">
      <alignment horizontal="left"/>
    </xf>
    <xf numFmtId="0" fontId="35" fillId="34" borderId="0" xfId="0" applyFont="1" applyFill="1" applyAlignment="1" applyProtection="1">
      <alignment horizontal="left" indent="5"/>
    </xf>
    <xf numFmtId="169" fontId="33" fillId="0" borderId="0" xfId="0" applyNumberFormat="1" applyFont="1" applyFill="1" applyAlignment="1" applyProtection="1">
      <alignment horizontal="center" vertical="top"/>
    </xf>
    <xf numFmtId="0" fontId="33" fillId="0" borderId="13" xfId="0" applyFont="1" applyBorder="1" applyAlignment="1" applyProtection="1">
      <alignment horizontal="center" vertical="center" wrapText="1"/>
    </xf>
    <xf numFmtId="164" fontId="35" fillId="34" borderId="36" xfId="49" applyNumberFormat="1" applyFont="1" applyFill="1" applyBorder="1" applyProtection="1">
      <protection locked="0"/>
    </xf>
    <xf numFmtId="164" fontId="35" fillId="34" borderId="36" xfId="49" applyNumberFormat="1" applyFont="1" applyFill="1" applyBorder="1" applyAlignment="1" applyProtection="1">
      <alignment vertical="center"/>
      <protection locked="0"/>
    </xf>
    <xf numFmtId="0" fontId="35" fillId="0" borderId="0" xfId="0" applyFont="1" applyAlignment="1" applyProtection="1">
      <alignment vertical="center"/>
      <protection locked="0"/>
    </xf>
    <xf numFmtId="164" fontId="35" fillId="34" borderId="46" xfId="49" applyNumberFormat="1" applyFont="1" applyFill="1" applyBorder="1" applyAlignment="1" applyProtection="1">
      <alignment vertical="center"/>
      <protection locked="0"/>
    </xf>
    <xf numFmtId="0" fontId="35" fillId="0" borderId="10" xfId="0" applyFont="1" applyFill="1" applyBorder="1" applyAlignment="1" applyProtection="1">
      <alignment horizontal="left"/>
    </xf>
    <xf numFmtId="9" fontId="35" fillId="34" borderId="36" xfId="63" applyFont="1" applyFill="1" applyBorder="1" applyProtection="1">
      <protection locked="0"/>
    </xf>
    <xf numFmtId="164" fontId="35" fillId="36" borderId="10" xfId="49" applyNumberFormat="1" applyFont="1" applyFill="1" applyBorder="1" applyProtection="1"/>
    <xf numFmtId="164" fontId="35" fillId="36" borderId="10" xfId="49" applyNumberFormat="1" applyFont="1" applyFill="1" applyBorder="1" applyAlignment="1" applyProtection="1">
      <alignment vertical="center"/>
    </xf>
    <xf numFmtId="167" fontId="35" fillId="34" borderId="0" xfId="63" applyNumberFormat="1" applyFont="1" applyFill="1" applyBorder="1" applyProtection="1">
      <protection locked="0"/>
    </xf>
    <xf numFmtId="167" fontId="35" fillId="34" borderId="0" xfId="63" applyNumberFormat="1" applyFont="1" applyFill="1" applyBorder="1" applyAlignment="1" applyProtection="1">
      <alignment vertical="center"/>
      <protection locked="0"/>
    </xf>
    <xf numFmtId="167" fontId="35" fillId="34" borderId="36" xfId="63" applyNumberFormat="1" applyFont="1" applyFill="1" applyBorder="1" applyAlignment="1" applyProtection="1">
      <alignment vertical="center"/>
      <protection locked="0"/>
    </xf>
    <xf numFmtId="167" fontId="35" fillId="0" borderId="0" xfId="63" applyNumberFormat="1" applyFont="1" applyFill="1" applyBorder="1" applyProtection="1">
      <protection locked="0"/>
    </xf>
    <xf numFmtId="167" fontId="35" fillId="0" borderId="0" xfId="63" applyNumberFormat="1" applyFont="1" applyFill="1" applyBorder="1" applyAlignment="1" applyProtection="1">
      <alignment vertical="center"/>
      <protection locked="0"/>
    </xf>
    <xf numFmtId="169" fontId="33" fillId="0" borderId="0" xfId="0" quotePrefix="1" applyNumberFormat="1" applyFont="1" applyFill="1" applyAlignment="1" applyProtection="1">
      <alignment horizontal="center"/>
    </xf>
    <xf numFmtId="0" fontId="35" fillId="0" borderId="0" xfId="0" applyFont="1" applyFill="1" applyAlignment="1" applyProtection="1">
      <alignment vertical="center"/>
      <protection locked="0"/>
    </xf>
    <xf numFmtId="164" fontId="35" fillId="37" borderId="36" xfId="49" applyNumberFormat="1" applyFont="1" applyFill="1" applyBorder="1" applyAlignment="1" applyProtection="1">
      <alignment vertical="center"/>
    </xf>
    <xf numFmtId="164" fontId="35" fillId="0" borderId="0" xfId="49" applyNumberFormat="1" applyFont="1" applyFill="1" applyBorder="1" applyAlignment="1" applyProtection="1">
      <alignment vertical="center"/>
      <protection locked="0"/>
    </xf>
    <xf numFmtId="164" fontId="35" fillId="37" borderId="79" xfId="49" applyNumberFormat="1" applyFont="1" applyFill="1" applyBorder="1" applyAlignment="1" applyProtection="1">
      <alignment vertical="center"/>
    </xf>
    <xf numFmtId="164" fontId="35" fillId="34" borderId="80" xfId="49" applyNumberFormat="1" applyFont="1" applyFill="1" applyBorder="1" applyAlignment="1" applyProtection="1">
      <alignment vertical="center"/>
      <protection locked="0"/>
    </xf>
    <xf numFmtId="164" fontId="35" fillId="34" borderId="31" xfId="49" applyNumberFormat="1" applyFont="1" applyFill="1" applyBorder="1" applyAlignment="1" applyProtection="1">
      <alignment vertical="center"/>
      <protection locked="0"/>
    </xf>
    <xf numFmtId="164" fontId="35" fillId="34" borderId="79" xfId="49" applyNumberFormat="1" applyFont="1" applyFill="1" applyBorder="1" applyAlignment="1" applyProtection="1">
      <alignment vertical="center"/>
      <protection locked="0"/>
    </xf>
    <xf numFmtId="164" fontId="35" fillId="34" borderId="81" xfId="49" applyNumberFormat="1" applyFont="1" applyFill="1" applyBorder="1" applyAlignment="1" applyProtection="1">
      <alignment vertical="center"/>
      <protection locked="0"/>
    </xf>
    <xf numFmtId="164" fontId="35" fillId="0" borderId="79" xfId="49" applyNumberFormat="1" applyFont="1" applyFill="1" applyBorder="1" applyAlignment="1" applyProtection="1">
      <alignment vertical="center"/>
      <protection locked="0"/>
    </xf>
    <xf numFmtId="164" fontId="35" fillId="35" borderId="36" xfId="49" applyNumberFormat="1" applyFont="1" applyFill="1" applyBorder="1" applyAlignment="1" applyProtection="1">
      <alignment vertical="center"/>
    </xf>
    <xf numFmtId="164" fontId="35" fillId="35" borderId="10" xfId="49" applyNumberFormat="1" applyFont="1" applyFill="1" applyBorder="1" applyAlignment="1" applyProtection="1">
      <alignment vertical="center"/>
    </xf>
    <xf numFmtId="0" fontId="35" fillId="0" borderId="0" xfId="0" applyFont="1" applyFill="1" applyBorder="1" applyAlignment="1" applyProtection="1">
      <alignment vertical="center"/>
      <protection locked="0"/>
    </xf>
    <xf numFmtId="164" fontId="35" fillId="34" borderId="52" xfId="49" applyNumberFormat="1" applyFont="1" applyFill="1" applyBorder="1" applyAlignment="1" applyProtection="1">
      <alignment vertical="center"/>
      <protection locked="0"/>
    </xf>
    <xf numFmtId="164" fontId="35" fillId="0" borderId="31" xfId="49" applyNumberFormat="1" applyFont="1" applyFill="1" applyBorder="1" applyAlignment="1" applyProtection="1">
      <alignment vertical="center"/>
      <protection locked="0"/>
    </xf>
    <xf numFmtId="164" fontId="35" fillId="37" borderId="31" xfId="49" applyNumberFormat="1" applyFont="1" applyFill="1" applyBorder="1" applyAlignment="1" applyProtection="1">
      <alignment vertical="center"/>
    </xf>
    <xf numFmtId="164" fontId="35" fillId="35" borderId="46" xfId="49" applyNumberFormat="1" applyFont="1" applyFill="1" applyBorder="1" applyAlignment="1" applyProtection="1">
      <alignment vertical="center"/>
    </xf>
    <xf numFmtId="164" fontId="35" fillId="36" borderId="36" xfId="49" applyNumberFormat="1" applyFont="1" applyFill="1" applyBorder="1" applyAlignment="1" applyProtection="1">
      <alignment vertical="center"/>
    </xf>
    <xf numFmtId="164" fontId="35" fillId="36" borderId="31" xfId="49" applyNumberFormat="1" applyFont="1" applyFill="1" applyBorder="1" applyAlignment="1" applyProtection="1">
      <alignment vertical="center"/>
    </xf>
    <xf numFmtId="164" fontId="35" fillId="35" borderId="31" xfId="49" applyNumberFormat="1" applyFont="1" applyFill="1" applyBorder="1" applyAlignment="1" applyProtection="1">
      <alignment vertical="center"/>
    </xf>
    <xf numFmtId="0" fontId="33" fillId="0" borderId="6" xfId="0" applyFont="1" applyFill="1" applyBorder="1" applyAlignment="1" applyProtection="1">
      <alignment horizontal="left"/>
    </xf>
    <xf numFmtId="164" fontId="33" fillId="36" borderId="6" xfId="49" applyNumberFormat="1" applyFont="1" applyFill="1" applyBorder="1" applyAlignment="1" applyProtection="1">
      <alignment vertical="center"/>
    </xf>
    <xf numFmtId="0" fontId="33" fillId="0" borderId="0" xfId="0" applyFont="1" applyAlignment="1" applyProtection="1">
      <alignment vertical="center"/>
    </xf>
    <xf numFmtId="0" fontId="43" fillId="0" borderId="0" xfId="0" applyFont="1" applyBorder="1" applyProtection="1"/>
    <xf numFmtId="0" fontId="35" fillId="0" borderId="0" xfId="0" applyFont="1" applyFill="1" applyAlignment="1" applyProtection="1">
      <alignment horizontal="center"/>
    </xf>
    <xf numFmtId="0" fontId="33" fillId="0" borderId="13" xfId="0" applyFont="1" applyFill="1" applyBorder="1" applyAlignment="1" applyProtection="1">
      <alignment horizontal="left" wrapText="1"/>
    </xf>
    <xf numFmtId="0" fontId="35" fillId="0" borderId="13" xfId="0" applyFont="1" applyFill="1" applyBorder="1" applyAlignment="1" applyProtection="1">
      <alignment horizontal="left" wrapText="1"/>
    </xf>
    <xf numFmtId="164" fontId="35" fillId="35" borderId="36" xfId="49" applyNumberFormat="1" applyFont="1" applyFill="1" applyBorder="1" applyAlignment="1" applyProtection="1"/>
    <xf numFmtId="164" fontId="35" fillId="0" borderId="36" xfId="49" applyNumberFormat="1" applyFont="1" applyFill="1" applyBorder="1" applyAlignment="1" applyProtection="1">
      <protection locked="0"/>
    </xf>
    <xf numFmtId="164" fontId="35" fillId="0" borderId="0" xfId="49" applyNumberFormat="1" applyFont="1" applyFill="1" applyBorder="1" applyAlignment="1" applyProtection="1">
      <protection locked="0"/>
    </xf>
    <xf numFmtId="0" fontId="35" fillId="0" borderId="13" xfId="0" applyFont="1" applyFill="1" applyBorder="1" applyAlignment="1" applyProtection="1">
      <alignment horizontal="center" vertical="top"/>
    </xf>
    <xf numFmtId="0" fontId="15" fillId="34" borderId="0" xfId="0" applyFont="1" applyFill="1" applyProtection="1"/>
    <xf numFmtId="0" fontId="15" fillId="34" borderId="0" xfId="0" applyFont="1" applyFill="1" applyAlignment="1" applyProtection="1">
      <alignment vertical="center"/>
    </xf>
    <xf numFmtId="0" fontId="255" fillId="34" borderId="0" xfId="0" applyFont="1" applyFill="1" applyBorder="1" applyAlignment="1" applyProtection="1">
      <alignment horizontal="left" vertical="center"/>
    </xf>
    <xf numFmtId="0" fontId="15" fillId="34" borderId="0" xfId="0" applyFont="1" applyFill="1" applyAlignment="1" applyProtection="1">
      <alignment vertical="center"/>
      <protection locked="0"/>
    </xf>
    <xf numFmtId="0" fontId="15" fillId="0" borderId="0" xfId="0" applyFont="1" applyAlignment="1" applyProtection="1">
      <alignment vertical="center"/>
      <protection locked="0"/>
    </xf>
    <xf numFmtId="0" fontId="255" fillId="0" borderId="0" xfId="0" applyFont="1" applyFill="1" applyBorder="1" applyAlignment="1" applyProtection="1">
      <alignment horizontal="left" vertical="center"/>
    </xf>
    <xf numFmtId="0" fontId="15" fillId="0" borderId="0" xfId="0" applyFont="1" applyFill="1" applyAlignment="1" applyProtection="1">
      <alignment vertical="center"/>
      <protection locked="0"/>
    </xf>
    <xf numFmtId="164" fontId="35" fillId="34" borderId="51" xfId="49" applyNumberFormat="1" applyFont="1" applyFill="1" applyBorder="1" applyProtection="1">
      <protection locked="0"/>
    </xf>
    <xf numFmtId="164" fontId="35" fillId="34" borderId="0" xfId="49" applyNumberFormat="1" applyFont="1" applyFill="1" applyBorder="1" applyProtection="1">
      <protection locked="0"/>
    </xf>
    <xf numFmtId="164" fontId="35" fillId="34" borderId="0" xfId="0" applyNumberFormat="1" applyFont="1" applyFill="1" applyProtection="1">
      <protection locked="0"/>
    </xf>
    <xf numFmtId="0" fontId="35" fillId="34" borderId="0" xfId="0" applyFont="1" applyFill="1" applyProtection="1">
      <protection locked="0"/>
    </xf>
    <xf numFmtId="0" fontId="35" fillId="0" borderId="0" xfId="0" applyFont="1" applyFill="1" applyProtection="1">
      <protection locked="0"/>
    </xf>
    <xf numFmtId="167" fontId="35" fillId="35" borderId="36" xfId="63" applyNumberFormat="1" applyFont="1" applyFill="1" applyBorder="1" applyAlignment="1" applyProtection="1">
      <alignment vertical="center"/>
    </xf>
    <xf numFmtId="164" fontId="35" fillId="35" borderId="43" xfId="49" applyNumberFormat="1" applyFont="1" applyFill="1" applyBorder="1" applyProtection="1"/>
    <xf numFmtId="164" fontId="35" fillId="35" borderId="43" xfId="49" applyNumberFormat="1" applyFont="1" applyFill="1" applyBorder="1" applyAlignment="1" applyProtection="1">
      <alignment vertical="center"/>
    </xf>
    <xf numFmtId="164" fontId="35" fillId="35" borderId="36" xfId="49" applyNumberFormat="1" applyFont="1" applyFill="1" applyBorder="1" applyAlignment="1" applyProtection="1">
      <alignment horizontal="center"/>
    </xf>
    <xf numFmtId="0" fontId="15" fillId="0" borderId="0" xfId="0" applyFont="1" applyProtection="1"/>
    <xf numFmtId="164" fontId="14" fillId="35" borderId="36" xfId="49" applyNumberFormat="1" applyFont="1" applyFill="1" applyBorder="1" applyAlignment="1" applyProtection="1">
      <alignment horizontal="left" indent="1"/>
    </xf>
    <xf numFmtId="0" fontId="0" fillId="0" borderId="3" xfId="0" applyBorder="1" applyAlignment="1" applyProtection="1">
      <alignment horizontal="left" indent="1"/>
    </xf>
    <xf numFmtId="0" fontId="35" fillId="34" borderId="0" xfId="0" applyFont="1" applyFill="1" applyAlignment="1" applyProtection="1"/>
    <xf numFmtId="0" fontId="35" fillId="34" borderId="0" xfId="0" applyFont="1" applyFill="1" applyAlignment="1" applyProtection="1">
      <alignment horizontal="left" indent="2"/>
    </xf>
    <xf numFmtId="0" fontId="29" fillId="0" borderId="0" xfId="0" applyFont="1" applyFill="1" applyProtection="1"/>
    <xf numFmtId="0" fontId="0" fillId="0" borderId="0" xfId="0" applyFill="1" applyBorder="1" applyAlignment="1" applyProtection="1">
      <alignment horizontal="left" indent="2"/>
    </xf>
    <xf numFmtId="0" fontId="0" fillId="0" borderId="0" xfId="0" applyFont="1" applyFill="1" applyAlignment="1" applyProtection="1">
      <alignment vertical="top"/>
    </xf>
    <xf numFmtId="0" fontId="46" fillId="0" borderId="0" xfId="0" applyFont="1" applyFill="1" applyBorder="1" applyProtection="1"/>
    <xf numFmtId="0" fontId="18" fillId="0" borderId="0" xfId="0" applyFont="1" applyFill="1" applyBorder="1" applyProtection="1"/>
    <xf numFmtId="0" fontId="38" fillId="0" borderId="62" xfId="0" applyFont="1" applyFill="1" applyBorder="1" applyProtection="1">
      <protection locked="0"/>
    </xf>
    <xf numFmtId="0" fontId="39" fillId="0" borderId="3" xfId="0" applyFont="1" applyBorder="1" applyAlignment="1" applyProtection="1">
      <alignment horizontal="center" vertical="center" wrapText="1"/>
    </xf>
    <xf numFmtId="0" fontId="38" fillId="0" borderId="62" xfId="0" applyFont="1" applyFill="1" applyBorder="1" applyAlignment="1" applyProtection="1">
      <protection locked="0"/>
    </xf>
    <xf numFmtId="42" fontId="39" fillId="36" borderId="78" xfId="50" applyNumberFormat="1" applyFont="1" applyFill="1" applyBorder="1" applyProtection="1"/>
    <xf numFmtId="44" fontId="38" fillId="35" borderId="141" xfId="0" applyNumberFormat="1" applyFont="1" applyFill="1" applyBorder="1" applyProtection="1"/>
    <xf numFmtId="44" fontId="39" fillId="35" borderId="4" xfId="0" applyNumberFormat="1" applyFont="1" applyFill="1" applyBorder="1" applyAlignment="1" applyProtection="1">
      <alignment horizontal="right"/>
    </xf>
    <xf numFmtId="0" fontId="30" fillId="0" borderId="0" xfId="0" applyFont="1"/>
    <xf numFmtId="164" fontId="35" fillId="34" borderId="36" xfId="49" applyNumberFormat="1" applyFont="1" applyFill="1" applyBorder="1" applyAlignment="1" applyProtection="1">
      <protection locked="0"/>
    </xf>
    <xf numFmtId="164" fontId="35" fillId="34" borderId="56" xfId="49" applyNumberFormat="1" applyFont="1" applyFill="1" applyBorder="1" applyAlignment="1" applyProtection="1">
      <protection locked="0"/>
    </xf>
    <xf numFmtId="164" fontId="35" fillId="34" borderId="0" xfId="49" applyNumberFormat="1" applyFont="1" applyFill="1" applyBorder="1" applyAlignment="1" applyProtection="1">
      <protection locked="0"/>
    </xf>
    <xf numFmtId="0" fontId="0" fillId="0" borderId="0" xfId="0" applyFont="1" applyFill="1" applyAlignment="1" applyProtection="1">
      <alignment horizontal="left" indent="4"/>
    </xf>
    <xf numFmtId="0" fontId="0" fillId="0" borderId="0" xfId="0" applyFont="1" applyFill="1" applyBorder="1" applyProtection="1"/>
    <xf numFmtId="0" fontId="31" fillId="0" borderId="6" xfId="0" applyFont="1" applyBorder="1" applyAlignment="1" applyProtection="1">
      <alignment wrapText="1"/>
    </xf>
    <xf numFmtId="0" fontId="0" fillId="0" borderId="0" xfId="0" applyFont="1" applyFill="1" applyProtection="1"/>
    <xf numFmtId="0" fontId="0" fillId="0" borderId="0" xfId="0" applyFont="1" applyFill="1" applyAlignment="1" applyProtection="1">
      <alignment vertical="center"/>
    </xf>
    <xf numFmtId="0" fontId="0" fillId="0" borderId="0" xfId="0" applyFont="1" applyFill="1" applyAlignment="1">
      <alignment vertical="center"/>
    </xf>
    <xf numFmtId="0" fontId="0" fillId="0" borderId="0" xfId="0" applyFont="1" applyFill="1" applyAlignment="1" applyProtection="1">
      <alignment horizontal="left"/>
    </xf>
    <xf numFmtId="0" fontId="0" fillId="0" borderId="0" xfId="0" applyFont="1" applyProtection="1"/>
    <xf numFmtId="169" fontId="29" fillId="0" borderId="0" xfId="0" quotePrefix="1" applyNumberFormat="1" applyFont="1" applyFill="1" applyAlignment="1" applyProtection="1">
      <alignment horizontal="center" wrapText="1"/>
    </xf>
    <xf numFmtId="0" fontId="33" fillId="0" borderId="0" xfId="0" applyFont="1" applyFill="1" applyAlignment="1" applyProtection="1">
      <alignment horizontal="left" vertical="top" indent="1"/>
    </xf>
    <xf numFmtId="0" fontId="0" fillId="0" borderId="0" xfId="0" applyFont="1" applyFill="1" applyAlignment="1" applyProtection="1">
      <alignment vertical="center"/>
      <protection locked="0"/>
    </xf>
    <xf numFmtId="0" fontId="29" fillId="0" borderId="0" xfId="0" applyFont="1" applyFill="1" applyAlignment="1" applyProtection="1">
      <alignment horizontal="left" indent="1"/>
    </xf>
    <xf numFmtId="0" fontId="29" fillId="0" borderId="0" xfId="0" applyFont="1" applyFill="1" applyAlignment="1" applyProtection="1">
      <alignment horizontal="left" wrapText="1" indent="1"/>
    </xf>
    <xf numFmtId="164" fontId="0" fillId="34" borderId="36" xfId="49" applyNumberFormat="1" applyFont="1" applyFill="1" applyBorder="1" applyAlignment="1" applyProtection="1">
      <alignment vertical="top"/>
      <protection locked="0"/>
    </xf>
    <xf numFmtId="0" fontId="40" fillId="0" borderId="0" xfId="0" applyFont="1" applyFill="1" applyProtection="1"/>
    <xf numFmtId="164" fontId="0" fillId="0" borderId="0" xfId="49" applyNumberFormat="1" applyFont="1" applyFill="1" applyBorder="1" applyProtection="1">
      <protection locked="0"/>
    </xf>
    <xf numFmtId="0" fontId="0" fillId="0" borderId="0" xfId="0" applyFont="1" applyFill="1" applyAlignment="1" applyProtection="1"/>
    <xf numFmtId="169" fontId="29" fillId="0" borderId="0" xfId="0" quotePrefix="1" applyNumberFormat="1" applyFont="1" applyFill="1" applyAlignment="1" applyProtection="1">
      <alignment horizontal="center"/>
    </xf>
    <xf numFmtId="164" fontId="35" fillId="0" borderId="36" xfId="49" applyNumberFormat="1" applyFont="1" applyFill="1" applyBorder="1" applyAlignment="1" applyProtection="1">
      <alignment vertical="top"/>
      <protection locked="0"/>
    </xf>
    <xf numFmtId="164" fontId="35" fillId="34" borderId="36" xfId="49" applyNumberFormat="1" applyFont="1" applyFill="1" applyBorder="1" applyAlignment="1" applyProtection="1">
      <alignment vertical="top"/>
      <protection locked="0"/>
    </xf>
    <xf numFmtId="167" fontId="35" fillId="34" borderId="36" xfId="63" applyNumberFormat="1" applyFont="1" applyFill="1" applyBorder="1" applyAlignment="1" applyProtection="1">
      <alignment vertical="top"/>
      <protection locked="0"/>
    </xf>
    <xf numFmtId="0" fontId="0" fillId="34" borderId="0" xfId="0" applyFont="1" applyFill="1" applyAlignment="1" applyProtection="1">
      <alignment horizontal="left" indent="3"/>
    </xf>
    <xf numFmtId="0" fontId="0" fillId="0" borderId="0" xfId="0" applyFont="1" applyAlignment="1" applyProtection="1"/>
    <xf numFmtId="0" fontId="0" fillId="0" borderId="0" xfId="0" applyFont="1" applyFill="1" applyBorder="1" applyAlignment="1" applyProtection="1">
      <alignment horizontal="left"/>
    </xf>
    <xf numFmtId="0" fontId="0" fillId="0" borderId="0" xfId="0" applyFont="1" applyFill="1" applyAlignment="1" applyProtection="1">
      <alignment horizontal="left" indent="3"/>
    </xf>
    <xf numFmtId="0" fontId="0" fillId="0" borderId="0" xfId="0" applyFont="1" applyFill="1" applyProtection="1">
      <protection locked="0"/>
    </xf>
    <xf numFmtId="0" fontId="323" fillId="0" borderId="0" xfId="0" applyFont="1" applyFill="1" applyBorder="1" applyAlignment="1" applyProtection="1">
      <alignment horizontal="left"/>
    </xf>
    <xf numFmtId="0" fontId="48" fillId="0" borderId="0" xfId="0" applyFont="1" applyFill="1" applyAlignment="1" applyProtection="1">
      <alignment horizontal="center" wrapText="1"/>
    </xf>
    <xf numFmtId="43" fontId="0" fillId="0" borderId="36" xfId="49" applyNumberFormat="1" applyFont="1" applyFill="1" applyBorder="1" applyProtection="1">
      <protection locked="0"/>
    </xf>
    <xf numFmtId="43" fontId="0" fillId="0" borderId="54" xfId="49" applyNumberFormat="1" applyFont="1" applyFill="1" applyBorder="1" applyProtection="1">
      <protection locked="0"/>
    </xf>
    <xf numFmtId="0" fontId="0" fillId="0" borderId="0" xfId="0" applyFont="1" applyFill="1" applyAlignment="1" applyProtection="1">
      <alignment horizontal="left" indent="6"/>
    </xf>
    <xf numFmtId="169" fontId="29" fillId="0" borderId="0" xfId="0" applyNumberFormat="1" applyFont="1" applyFill="1" applyAlignment="1" applyProtection="1">
      <alignment horizontal="center" vertical="top"/>
    </xf>
    <xf numFmtId="164" fontId="0" fillId="0" borderId="36" xfId="49" applyNumberFormat="1" applyFont="1" applyFill="1" applyBorder="1" applyAlignment="1" applyProtection="1">
      <alignment vertical="center"/>
      <protection locked="0"/>
    </xf>
    <xf numFmtId="0" fontId="31" fillId="0" borderId="0" xfId="0" applyFont="1" applyFill="1" applyAlignment="1" applyProtection="1">
      <alignment horizontal="left" indent="3"/>
    </xf>
    <xf numFmtId="0" fontId="0" fillId="34" borderId="0" xfId="0" applyFont="1" applyFill="1" applyProtection="1"/>
    <xf numFmtId="0" fontId="0" fillId="34" borderId="0" xfId="0" applyFont="1" applyFill="1" applyAlignment="1" applyProtection="1">
      <alignment wrapText="1"/>
    </xf>
    <xf numFmtId="164" fontId="0" fillId="35" borderId="36" xfId="49" applyNumberFormat="1" applyFont="1" applyFill="1" applyBorder="1" applyAlignment="1" applyProtection="1">
      <alignment wrapText="1"/>
    </xf>
    <xf numFmtId="0" fontId="0" fillId="0" borderId="0" xfId="0" applyFont="1" applyFill="1" applyAlignment="1" applyProtection="1">
      <alignment wrapText="1"/>
    </xf>
    <xf numFmtId="164" fontId="14" fillId="35" borderId="36" xfId="49" applyNumberFormat="1" applyFont="1" applyFill="1" applyBorder="1" applyAlignment="1" applyProtection="1">
      <alignment wrapText="1"/>
    </xf>
    <xf numFmtId="37" fontId="35" fillId="34" borderId="36" xfId="49" applyNumberFormat="1" applyFont="1" applyFill="1" applyBorder="1" applyAlignment="1" applyProtection="1">
      <alignment wrapText="1"/>
      <protection locked="0"/>
    </xf>
    <xf numFmtId="0" fontId="0" fillId="0" borderId="0" xfId="0" applyBorder="1" applyAlignment="1" applyProtection="1">
      <alignment wrapText="1"/>
    </xf>
    <xf numFmtId="0" fontId="46" fillId="0" borderId="0" xfId="0" applyFont="1" applyBorder="1" applyAlignment="1" applyProtection="1">
      <alignment wrapText="1"/>
    </xf>
    <xf numFmtId="0" fontId="35" fillId="0" borderId="0" xfId="0" applyFont="1" applyFill="1" applyBorder="1" applyAlignment="1" applyProtection="1">
      <alignment horizontal="left" wrapText="1" indent="2"/>
    </xf>
    <xf numFmtId="164" fontId="0" fillId="34" borderId="36" xfId="49" applyNumberFormat="1" applyFont="1" applyFill="1" applyBorder="1" applyAlignment="1" applyProtection="1">
      <protection locked="0"/>
    </xf>
    <xf numFmtId="164" fontId="14" fillId="34" borderId="36" xfId="49" applyNumberFormat="1" applyFont="1" applyFill="1" applyBorder="1" applyAlignment="1" applyProtection="1">
      <protection locked="0"/>
    </xf>
    <xf numFmtId="0" fontId="33" fillId="0" borderId="0" xfId="0" applyFont="1" applyFill="1" applyBorder="1" applyAlignment="1" applyProtection="1">
      <alignment horizontal="center" wrapText="1"/>
    </xf>
    <xf numFmtId="0" fontId="33" fillId="0" borderId="13" xfId="0" applyFont="1" applyFill="1" applyBorder="1" applyAlignment="1" applyProtection="1">
      <alignment horizontal="center" wrapText="1"/>
    </xf>
    <xf numFmtId="0" fontId="35" fillId="0" borderId="0" xfId="0" applyFont="1" applyFill="1" applyAlignment="1" applyProtection="1">
      <alignment horizontal="left" vertical="top"/>
    </xf>
    <xf numFmtId="0" fontId="47" fillId="0" borderId="3" xfId="0" applyFont="1" applyFill="1" applyBorder="1" applyAlignment="1" applyProtection="1">
      <alignment horizontal="left" vertical="center" wrapText="1"/>
    </xf>
    <xf numFmtId="0" fontId="47" fillId="0" borderId="4" xfId="0" applyFont="1" applyFill="1" applyBorder="1" applyAlignment="1" applyProtection="1">
      <alignment horizontal="center" vertical="center"/>
    </xf>
    <xf numFmtId="0" fontId="32" fillId="0" borderId="82" xfId="0" applyFont="1" applyFill="1" applyBorder="1" applyProtection="1">
      <protection locked="0"/>
    </xf>
    <xf numFmtId="0" fontId="32" fillId="0" borderId="142" xfId="0" applyFont="1" applyFill="1" applyBorder="1" applyProtection="1">
      <protection locked="0"/>
    </xf>
    <xf numFmtId="0" fontId="35" fillId="0" borderId="0" xfId="0" applyFont="1" applyAlignment="1">
      <alignment wrapText="1"/>
    </xf>
    <xf numFmtId="164" fontId="35" fillId="0" borderId="31" xfId="49" applyNumberFormat="1" applyFont="1" applyFill="1" applyBorder="1" applyAlignment="1" applyProtection="1">
      <protection locked="0"/>
    </xf>
    <xf numFmtId="164" fontId="0" fillId="35" borderId="36" xfId="49" applyNumberFormat="1" applyFont="1" applyFill="1" applyBorder="1" applyAlignment="1" applyProtection="1"/>
    <xf numFmtId="0" fontId="33" fillId="0" borderId="0" xfId="0" applyFont="1" applyBorder="1" applyAlignment="1" applyProtection="1">
      <alignment wrapText="1"/>
    </xf>
    <xf numFmtId="0" fontId="35" fillId="0" borderId="0" xfId="0" applyFont="1" applyBorder="1" applyAlignment="1" applyProtection="1">
      <alignment wrapText="1"/>
    </xf>
    <xf numFmtId="0" fontId="35" fillId="0" borderId="0" xfId="0" applyFont="1" applyBorder="1" applyAlignment="1" applyProtection="1">
      <alignment horizontal="left" wrapText="1" indent="2"/>
    </xf>
    <xf numFmtId="0" fontId="3" fillId="0" borderId="0" xfId="0" applyFont="1" applyBorder="1" applyAlignment="1" applyProtection="1">
      <alignment wrapText="1"/>
    </xf>
    <xf numFmtId="0" fontId="35" fillId="0" borderId="0" xfId="0" applyFont="1" applyFill="1" applyBorder="1" applyAlignment="1" applyProtection="1">
      <alignment horizontal="left" wrapText="1" indent="4"/>
    </xf>
    <xf numFmtId="0" fontId="35" fillId="0" borderId="0" xfId="0" applyFont="1" applyBorder="1" applyAlignment="1" applyProtection="1">
      <alignment horizontal="left" wrapText="1" indent="4"/>
    </xf>
    <xf numFmtId="0" fontId="35" fillId="0" borderId="92" xfId="0" applyFont="1" applyBorder="1" applyAlignment="1" applyProtection="1">
      <alignment horizontal="center"/>
    </xf>
    <xf numFmtId="0" fontId="35" fillId="0" borderId="92" xfId="0" applyFont="1" applyBorder="1" applyAlignment="1" applyProtection="1">
      <alignment vertical="top" wrapText="1"/>
    </xf>
    <xf numFmtId="0" fontId="43" fillId="0" borderId="0" xfId="0" applyFont="1" applyProtection="1"/>
    <xf numFmtId="0" fontId="35" fillId="0" borderId="0" xfId="0" applyFont="1" applyBorder="1" applyAlignment="1" applyProtection="1">
      <alignment vertical="top" wrapText="1"/>
    </xf>
    <xf numFmtId="0" fontId="35" fillId="0" borderId="0" xfId="0" applyFont="1" applyFill="1" applyBorder="1" applyAlignment="1" applyProtection="1">
      <alignment vertical="top" wrapText="1"/>
    </xf>
    <xf numFmtId="0" fontId="34" fillId="0" borderId="4" xfId="0" applyFont="1" applyBorder="1" applyAlignment="1" applyProtection="1">
      <alignment horizontal="center" wrapText="1"/>
    </xf>
    <xf numFmtId="0" fontId="34" fillId="0" borderId="4" xfId="0" applyFont="1" applyFill="1" applyBorder="1" applyAlignment="1" applyProtection="1">
      <alignment horizontal="center" wrapText="1"/>
    </xf>
    <xf numFmtId="0" fontId="35" fillId="0" borderId="33" xfId="0" applyFont="1" applyBorder="1" applyAlignment="1" applyProtection="1">
      <alignment horizontal="center" vertical="top" wrapText="1"/>
    </xf>
    <xf numFmtId="0" fontId="35" fillId="0" borderId="69" xfId="0" applyFont="1" applyBorder="1" applyAlignment="1" applyProtection="1">
      <alignment vertical="top" wrapText="1"/>
    </xf>
    <xf numFmtId="0" fontId="35" fillId="0" borderId="29" xfId="0" applyFont="1" applyBorder="1" applyAlignment="1" applyProtection="1">
      <alignment horizontal="center" vertical="top" wrapText="1"/>
    </xf>
    <xf numFmtId="0" fontId="35" fillId="0" borderId="69" xfId="0" applyFont="1" applyFill="1" applyBorder="1" applyAlignment="1" applyProtection="1">
      <alignment vertical="top" wrapText="1"/>
    </xf>
    <xf numFmtId="0" fontId="35" fillId="0" borderId="34" xfId="0" applyFont="1" applyBorder="1" applyAlignment="1" applyProtection="1">
      <alignment horizontal="center" vertical="top" wrapText="1"/>
    </xf>
    <xf numFmtId="0" fontId="33" fillId="0" borderId="29" xfId="0" applyFont="1" applyBorder="1" applyAlignment="1" applyProtection="1">
      <alignment wrapText="1"/>
    </xf>
    <xf numFmtId="0" fontId="34" fillId="0" borderId="9" xfId="0" applyFont="1" applyBorder="1" applyAlignment="1" applyProtection="1">
      <alignment horizontal="center" wrapText="1"/>
    </xf>
    <xf numFmtId="0" fontId="34" fillId="0" borderId="30" xfId="0" applyFont="1" applyBorder="1" applyAlignment="1" applyProtection="1">
      <alignment horizontal="center" wrapText="1"/>
    </xf>
    <xf numFmtId="0" fontId="34" fillId="0" borderId="31" xfId="0" applyFont="1" applyBorder="1" applyAlignment="1" applyProtection="1">
      <alignment horizontal="center" wrapText="1"/>
    </xf>
    <xf numFmtId="0" fontId="34" fillId="34" borderId="32" xfId="0" applyFont="1" applyFill="1" applyBorder="1" applyAlignment="1" applyProtection="1">
      <alignment horizontal="center" wrapText="1"/>
    </xf>
    <xf numFmtId="49" fontId="4" fillId="34" borderId="30" xfId="0" applyNumberFormat="1" applyFont="1" applyFill="1" applyBorder="1" applyAlignment="1" applyProtection="1"/>
    <xf numFmtId="49" fontId="4" fillId="34" borderId="47" xfId="0" applyNumberFormat="1" applyFont="1" applyFill="1" applyBorder="1" applyAlignment="1" applyProtection="1"/>
    <xf numFmtId="49" fontId="4" fillId="0" borderId="47" xfId="0" applyNumberFormat="1" applyFont="1" applyFill="1" applyBorder="1" applyAlignment="1" applyProtection="1"/>
    <xf numFmtId="49" fontId="4" fillId="34" borderId="48" xfId="0" applyNumberFormat="1" applyFont="1" applyFill="1" applyBorder="1" applyAlignment="1" applyProtection="1"/>
    <xf numFmtId="0" fontId="33" fillId="34" borderId="34" xfId="0" applyFont="1" applyFill="1" applyBorder="1" applyAlignment="1" applyProtection="1">
      <alignment horizontal="center" vertical="top" wrapText="1"/>
    </xf>
    <xf numFmtId="0" fontId="33" fillId="34" borderId="34" xfId="0" applyFont="1" applyFill="1" applyBorder="1" applyAlignment="1" applyProtection="1">
      <alignment vertical="top" wrapText="1"/>
    </xf>
    <xf numFmtId="164" fontId="35" fillId="36" borderId="33" xfId="0" applyNumberFormat="1" applyFont="1" applyFill="1" applyBorder="1" applyAlignment="1" applyProtection="1">
      <alignment vertical="top" wrapText="1"/>
    </xf>
    <xf numFmtId="164" fontId="35" fillId="36" borderId="46" xfId="0" applyNumberFormat="1" applyFont="1" applyFill="1" applyBorder="1" applyAlignment="1" applyProtection="1">
      <alignment vertical="top" wrapText="1"/>
    </xf>
    <xf numFmtId="164" fontId="35" fillId="36" borderId="45" xfId="0" applyNumberFormat="1" applyFont="1" applyFill="1" applyBorder="1" applyAlignment="1" applyProtection="1">
      <alignment vertical="top" wrapText="1"/>
    </xf>
    <xf numFmtId="0" fontId="33" fillId="0" borderId="9" xfId="0" applyFont="1" applyFill="1" applyBorder="1" applyAlignment="1" applyProtection="1">
      <alignment horizontal="center" wrapText="1"/>
    </xf>
    <xf numFmtId="0" fontId="33" fillId="0" borderId="9" xfId="0" applyFont="1" applyBorder="1" applyAlignment="1" applyProtection="1">
      <alignment wrapText="1"/>
    </xf>
    <xf numFmtId="0" fontId="35" fillId="0" borderId="29" xfId="0" applyFont="1" applyBorder="1" applyAlignment="1" applyProtection="1">
      <alignment vertical="top" wrapText="1"/>
    </xf>
    <xf numFmtId="0" fontId="35" fillId="0" borderId="33" xfId="0" applyFont="1" applyBorder="1" applyAlignment="1" applyProtection="1">
      <alignment vertical="top" wrapText="1"/>
    </xf>
    <xf numFmtId="0" fontId="35" fillId="0" borderId="33" xfId="0" applyFont="1" applyFill="1" applyBorder="1" applyAlignment="1" applyProtection="1">
      <alignment vertical="top" wrapText="1"/>
    </xf>
    <xf numFmtId="0" fontId="35" fillId="0" borderId="34" xfId="0" applyFont="1" applyBorder="1" applyAlignment="1" applyProtection="1">
      <alignment vertical="top" wrapText="1"/>
    </xf>
    <xf numFmtId="0" fontId="35" fillId="0" borderId="77" xfId="0" applyFont="1" applyBorder="1" applyAlignment="1" applyProtection="1">
      <alignment vertical="top" wrapText="1"/>
    </xf>
    <xf numFmtId="0" fontId="3" fillId="0" borderId="0" xfId="0" applyFont="1" applyFill="1" applyAlignment="1" applyProtection="1"/>
    <xf numFmtId="0" fontId="3" fillId="0" borderId="5" xfId="0" applyFont="1" applyFill="1" applyBorder="1" applyProtection="1"/>
    <xf numFmtId="0" fontId="3" fillId="0" borderId="12" xfId="0" applyFont="1" applyFill="1" applyBorder="1" applyProtection="1"/>
    <xf numFmtId="0" fontId="35" fillId="0" borderId="12" xfId="0" applyFont="1" applyFill="1" applyBorder="1" applyProtection="1"/>
    <xf numFmtId="0" fontId="324" fillId="0" borderId="0" xfId="0" applyFont="1" applyFill="1" applyProtection="1"/>
    <xf numFmtId="0" fontId="3" fillId="0" borderId="0" xfId="0" applyFont="1" applyProtection="1"/>
    <xf numFmtId="0" fontId="0" fillId="0" borderId="0" xfId="0" applyAlignment="1" applyProtection="1">
      <alignment horizontal="center"/>
    </xf>
    <xf numFmtId="0" fontId="0" fillId="0" borderId="0" xfId="0" applyAlignment="1" applyProtection="1">
      <alignment horizontal="left"/>
    </xf>
    <xf numFmtId="0" fontId="39" fillId="0" borderId="35" xfId="0" applyFont="1" applyFill="1" applyBorder="1" applyAlignment="1" applyProtection="1">
      <alignment horizontal="right"/>
    </xf>
    <xf numFmtId="0" fontId="35" fillId="0" borderId="0" xfId="0" applyFont="1" applyAlignment="1" applyProtection="1">
      <alignment horizontal="left" vertical="center" indent="6"/>
    </xf>
    <xf numFmtId="0" fontId="35" fillId="0" borderId="0" xfId="0" applyFont="1" applyFill="1" applyAlignment="1" applyProtection="1">
      <alignment horizontal="left" vertical="center" indent="8"/>
    </xf>
    <xf numFmtId="0" fontId="35" fillId="0" borderId="0" xfId="0" applyFont="1" applyAlignment="1" applyProtection="1">
      <alignment horizontal="left" vertical="center" indent="8"/>
    </xf>
    <xf numFmtId="0" fontId="35" fillId="34" borderId="0" xfId="0" applyFont="1" applyFill="1" applyBorder="1" applyAlignment="1" applyProtection="1">
      <alignment vertical="center"/>
    </xf>
    <xf numFmtId="0" fontId="35" fillId="0" borderId="0" xfId="0" applyFont="1" applyAlignment="1" applyProtection="1">
      <alignment horizontal="left" vertical="center" wrapText="1"/>
    </xf>
    <xf numFmtId="0" fontId="0" fillId="0" borderId="0" xfId="0" applyFont="1" applyFill="1" applyBorder="1" applyAlignment="1" applyProtection="1">
      <alignment horizontal="left" vertical="top"/>
    </xf>
    <xf numFmtId="0" fontId="0" fillId="0" borderId="0" xfId="0" applyFont="1" applyFill="1" applyAlignment="1" applyProtection="1">
      <alignment horizontal="left" vertical="top" wrapText="1"/>
    </xf>
    <xf numFmtId="0" fontId="0" fillId="0" borderId="0" xfId="0" applyBorder="1" applyProtection="1">
      <protection locked="0"/>
    </xf>
    <xf numFmtId="0" fontId="0" fillId="0" borderId="0" xfId="0" applyProtection="1">
      <protection locked="0"/>
    </xf>
    <xf numFmtId="0" fontId="35" fillId="0" borderId="0" xfId="0" applyFont="1" applyProtection="1">
      <protection locked="0"/>
    </xf>
    <xf numFmtId="0" fontId="35" fillId="0" borderId="0" xfId="0" applyFont="1" applyAlignment="1" applyProtection="1">
      <alignment horizontal="left"/>
      <protection locked="0"/>
    </xf>
    <xf numFmtId="0" fontId="39" fillId="0" borderId="0" xfId="0" applyFont="1" applyBorder="1" applyAlignment="1" applyProtection="1">
      <alignment horizontal="left"/>
      <protection locked="0"/>
    </xf>
    <xf numFmtId="0" fontId="35" fillId="0" borderId="0" xfId="0" applyFont="1" applyFill="1" applyBorder="1" applyProtection="1">
      <protection locked="0"/>
    </xf>
    <xf numFmtId="0" fontId="39" fillId="0" borderId="0" xfId="0" applyFont="1" applyFill="1" applyBorder="1" applyAlignment="1" applyProtection="1">
      <alignment horizontal="left"/>
      <protection locked="0"/>
    </xf>
    <xf numFmtId="0" fontId="0" fillId="0" borderId="0" xfId="0" applyFill="1" applyBorder="1" applyProtection="1">
      <protection locked="0"/>
    </xf>
    <xf numFmtId="164" fontId="14" fillId="0" borderId="0" xfId="49" applyNumberFormat="1" applyFont="1" applyFill="1" applyBorder="1" applyAlignment="1" applyProtection="1">
      <alignment horizontal="center" wrapText="1"/>
      <protection locked="0"/>
    </xf>
    <xf numFmtId="164" fontId="14" fillId="0" borderId="0" xfId="49" applyNumberFormat="1" applyFont="1" applyFill="1" applyBorder="1" applyAlignment="1" applyProtection="1">
      <alignment horizontal="center"/>
      <protection locked="0"/>
    </xf>
    <xf numFmtId="0" fontId="35" fillId="0" borderId="0" xfId="0" applyFont="1" applyBorder="1" applyProtection="1">
      <protection locked="0"/>
    </xf>
    <xf numFmtId="0" fontId="0" fillId="0" borderId="0" xfId="0" applyNumberFormat="1" applyProtection="1">
      <protection locked="0"/>
    </xf>
    <xf numFmtId="0" fontId="15" fillId="34" borderId="0" xfId="0" applyFont="1" applyFill="1" applyProtection="1">
      <protection locked="0"/>
    </xf>
    <xf numFmtId="0" fontId="35" fillId="0" borderId="0" xfId="0" applyFont="1" applyBorder="1" applyAlignment="1" applyProtection="1">
      <alignment horizontal="center"/>
      <protection locked="0"/>
    </xf>
    <xf numFmtId="0" fontId="29" fillId="0" borderId="0" xfId="0" applyFont="1" applyFill="1" applyBorder="1" applyAlignment="1" applyProtection="1">
      <alignment horizontal="center" wrapText="1"/>
      <protection locked="0"/>
    </xf>
    <xf numFmtId="0" fontId="29" fillId="0" borderId="0" xfId="0" applyFont="1" applyBorder="1" applyAlignment="1" applyProtection="1">
      <protection locked="0"/>
    </xf>
    <xf numFmtId="0" fontId="35" fillId="0" borderId="13" xfId="0" applyFont="1" applyBorder="1" applyProtection="1">
      <protection locked="0"/>
    </xf>
    <xf numFmtId="0" fontId="29" fillId="0" borderId="13" xfId="0" applyFont="1" applyBorder="1" applyAlignment="1" applyProtection="1">
      <alignment horizontal="center" wrapText="1"/>
      <protection locked="0"/>
    </xf>
    <xf numFmtId="0" fontId="35" fillId="0" borderId="0" xfId="0" applyFont="1" applyAlignment="1" applyProtection="1">
      <alignment horizontal="center"/>
      <protection locked="0"/>
    </xf>
    <xf numFmtId="0" fontId="29" fillId="0" borderId="0" xfId="0" applyFont="1" applyBorder="1" applyAlignment="1" applyProtection="1">
      <alignment horizontal="center" wrapText="1"/>
      <protection locked="0"/>
    </xf>
    <xf numFmtId="0" fontId="31" fillId="0" borderId="0" xfId="0" applyFont="1" applyAlignment="1" applyProtection="1">
      <alignment horizontal="left"/>
      <protection locked="0"/>
    </xf>
    <xf numFmtId="0" fontId="35" fillId="0" borderId="0" xfId="0" applyFont="1" applyAlignment="1" applyProtection="1">
      <alignment horizontal="left" indent="3"/>
      <protection locked="0"/>
    </xf>
    <xf numFmtId="0" fontId="35" fillId="0" borderId="0" xfId="0" applyFont="1" applyFill="1" applyAlignment="1" applyProtection="1">
      <alignment horizontal="left" indent="3"/>
      <protection locked="0"/>
    </xf>
    <xf numFmtId="164" fontId="14" fillId="0" borderId="31" xfId="49" applyNumberFormat="1" applyFont="1" applyFill="1" applyBorder="1" applyAlignment="1" applyProtection="1">
      <protection locked="0"/>
    </xf>
    <xf numFmtId="164" fontId="14" fillId="0" borderId="49" xfId="49" applyNumberFormat="1" applyFont="1" applyFill="1" applyBorder="1" applyAlignment="1" applyProtection="1">
      <protection locked="0"/>
    </xf>
    <xf numFmtId="0" fontId="0" fillId="0" borderId="3" xfId="0" applyBorder="1" applyProtection="1">
      <protection locked="0"/>
    </xf>
    <xf numFmtId="164" fontId="14" fillId="0" borderId="31" xfId="49" applyNumberFormat="1" applyFont="1" applyFill="1" applyBorder="1" applyProtection="1">
      <protection locked="0"/>
    </xf>
    <xf numFmtId="164" fontId="14" fillId="0" borderId="0" xfId="49" applyNumberFormat="1" applyFont="1" applyFill="1" applyBorder="1" applyAlignment="1" applyProtection="1">
      <protection locked="0"/>
    </xf>
    <xf numFmtId="0" fontId="33" fillId="0" borderId="0" xfId="0" applyFont="1" applyBorder="1" applyProtection="1">
      <protection locked="0"/>
    </xf>
    <xf numFmtId="0" fontId="33" fillId="0" borderId="0" xfId="0" applyFont="1" applyFill="1" applyBorder="1" applyProtection="1">
      <protection locked="0"/>
    </xf>
    <xf numFmtId="164" fontId="30" fillId="0" borderId="36" xfId="49" applyNumberFormat="1" applyFont="1" applyFill="1" applyBorder="1" applyAlignment="1" applyProtection="1">
      <protection locked="0"/>
    </xf>
    <xf numFmtId="0" fontId="33" fillId="0" borderId="0" xfId="0" applyFont="1" applyFill="1" applyAlignment="1" applyProtection="1">
      <alignment horizontal="left" indent="1"/>
      <protection locked="0"/>
    </xf>
    <xf numFmtId="0" fontId="0" fillId="0" borderId="0" xfId="0" applyFill="1" applyBorder="1" applyAlignment="1" applyProtection="1">
      <alignment horizontal="center"/>
      <protection locked="0"/>
    </xf>
    <xf numFmtId="0" fontId="0" fillId="0" borderId="0" xfId="0" applyBorder="1" applyAlignment="1" applyProtection="1">
      <alignment horizontal="center"/>
      <protection locked="0"/>
    </xf>
    <xf numFmtId="164" fontId="14" fillId="34" borderId="0" xfId="49" applyNumberFormat="1" applyFont="1" applyFill="1" applyBorder="1" applyProtection="1">
      <protection locked="0"/>
    </xf>
    <xf numFmtId="164" fontId="14" fillId="0" borderId="36" xfId="49" applyNumberFormat="1" applyFont="1" applyFill="1" applyBorder="1" applyProtection="1">
      <protection locked="0"/>
    </xf>
    <xf numFmtId="0" fontId="0" fillId="0" borderId="37" xfId="0" applyBorder="1" applyProtection="1">
      <protection locked="0"/>
    </xf>
    <xf numFmtId="0" fontId="0" fillId="34" borderId="0" xfId="0" applyFill="1" applyBorder="1" applyProtection="1">
      <protection locked="0"/>
    </xf>
    <xf numFmtId="0" fontId="0" fillId="0" borderId="0" xfId="0" applyBorder="1" applyAlignment="1" applyProtection="1">
      <alignment vertical="top"/>
      <protection locked="0"/>
    </xf>
    <xf numFmtId="164" fontId="14" fillId="0" borderId="36" xfId="49" applyNumberFormat="1" applyFont="1" applyFill="1" applyBorder="1" applyAlignment="1" applyProtection="1">
      <alignment horizontal="right"/>
      <protection locked="0"/>
    </xf>
    <xf numFmtId="0" fontId="33" fillId="0" borderId="0" xfId="0" applyFont="1" applyFill="1" applyBorder="1" applyAlignment="1" applyProtection="1">
      <alignment horizontal="center" wrapText="1"/>
      <protection locked="0"/>
    </xf>
    <xf numFmtId="0" fontId="33" fillId="0" borderId="0" xfId="0" applyFont="1" applyBorder="1" applyAlignment="1" applyProtection="1">
      <alignment horizontal="center" wrapText="1"/>
      <protection locked="0"/>
    </xf>
    <xf numFmtId="164" fontId="35" fillId="35" borderId="36" xfId="49" applyNumberFormat="1" applyFont="1" applyFill="1" applyBorder="1" applyProtection="1">
      <protection locked="0"/>
    </xf>
    <xf numFmtId="0" fontId="35" fillId="34" borderId="0" xfId="0" applyFont="1" applyFill="1" applyBorder="1" applyProtection="1">
      <protection locked="0"/>
    </xf>
    <xf numFmtId="0" fontId="31" fillId="0" borderId="0" xfId="0" applyFont="1" applyAlignment="1" applyProtection="1">
      <alignment horizontal="left" wrapText="1"/>
      <protection locked="0"/>
    </xf>
    <xf numFmtId="0" fontId="0" fillId="0" borderId="0" xfId="0" applyFill="1" applyProtection="1">
      <protection locked="0"/>
    </xf>
    <xf numFmtId="0" fontId="0" fillId="0" borderId="13" xfId="0" applyBorder="1" applyProtection="1">
      <protection locked="0"/>
    </xf>
    <xf numFmtId="164" fontId="0" fillId="0" borderId="0" xfId="0" applyNumberFormat="1" applyBorder="1" applyAlignment="1" applyProtection="1">
      <alignment horizontal="center"/>
      <protection locked="0"/>
    </xf>
    <xf numFmtId="0" fontId="35" fillId="0" borderId="0" xfId="0" applyFont="1" applyFill="1" applyAlignment="1" applyProtection="1">
      <alignment horizontal="center"/>
      <protection locked="0"/>
    </xf>
    <xf numFmtId="0" fontId="35" fillId="0" borderId="0" xfId="0" applyFont="1" applyFill="1" applyAlignment="1" applyProtection="1">
      <alignment horizontal="left" indent="2"/>
      <protection locked="0"/>
    </xf>
    <xf numFmtId="164" fontId="14" fillId="0" borderId="51" xfId="49" applyNumberFormat="1" applyFont="1" applyFill="1" applyBorder="1" applyAlignment="1" applyProtection="1">
      <protection locked="0"/>
    </xf>
    <xf numFmtId="0" fontId="43" fillId="0" borderId="0" xfId="0" applyFont="1" applyFill="1" applyAlignment="1" applyProtection="1">
      <alignment horizontal="left"/>
      <protection locked="0"/>
    </xf>
    <xf numFmtId="0" fontId="0" fillId="0" borderId="3" xfId="0" applyBorder="1" applyAlignment="1" applyProtection="1">
      <alignment vertical="top"/>
      <protection locked="0"/>
    </xf>
    <xf numFmtId="0" fontId="33" fillId="0" borderId="0" xfId="0" applyFont="1" applyFill="1" applyAlignment="1" applyProtection="1">
      <alignment horizontal="left" wrapText="1" indent="1"/>
      <protection locked="0"/>
    </xf>
    <xf numFmtId="164" fontId="14" fillId="0" borderId="36" xfId="49" applyNumberFormat="1" applyFont="1" applyFill="1" applyBorder="1" applyAlignment="1" applyProtection="1">
      <alignment horizontal="left" indent="1"/>
      <protection locked="0"/>
    </xf>
    <xf numFmtId="0" fontId="0" fillId="0" borderId="0" xfId="0" applyAlignment="1" applyProtection="1">
      <alignment horizontal="left" indent="1"/>
      <protection locked="0"/>
    </xf>
    <xf numFmtId="164" fontId="14" fillId="0" borderId="49" xfId="49" applyNumberFormat="1" applyFont="1" applyFill="1" applyBorder="1" applyAlignment="1" applyProtection="1">
      <alignment horizontal="left" indent="1"/>
      <protection locked="0"/>
    </xf>
    <xf numFmtId="0" fontId="0" fillId="0" borderId="3" xfId="0" applyBorder="1" applyAlignment="1" applyProtection="1">
      <alignment horizontal="left" indent="1"/>
      <protection locked="0"/>
    </xf>
    <xf numFmtId="0" fontId="0" fillId="34" borderId="0" xfId="0" applyFill="1" applyProtection="1">
      <protection locked="0"/>
    </xf>
    <xf numFmtId="0" fontId="43" fillId="0" borderId="0" xfId="0" applyFont="1" applyFill="1" applyBorder="1" applyAlignment="1" applyProtection="1">
      <alignment horizontal="left" indent="2"/>
      <protection locked="0"/>
    </xf>
    <xf numFmtId="0" fontId="35" fillId="0" borderId="3" xfId="0" applyFont="1" applyBorder="1" applyProtection="1">
      <protection locked="0"/>
    </xf>
    <xf numFmtId="0" fontId="33" fillId="0" borderId="3" xfId="0" applyFont="1" applyFill="1" applyBorder="1" applyAlignment="1" applyProtection="1">
      <alignment horizontal="left"/>
      <protection locked="0"/>
    </xf>
    <xf numFmtId="0" fontId="35" fillId="0" borderId="0" xfId="0" applyFont="1" applyAlignment="1" applyProtection="1">
      <alignment wrapText="1"/>
      <protection locked="0"/>
    </xf>
    <xf numFmtId="0" fontId="38" fillId="0" borderId="0" xfId="0" applyFont="1" applyProtection="1">
      <protection locked="0"/>
    </xf>
    <xf numFmtId="0" fontId="31" fillId="0" borderId="0" xfId="0" applyFont="1" applyFill="1" applyAlignment="1" applyProtection="1">
      <alignment horizontal="left"/>
      <protection locked="0"/>
    </xf>
    <xf numFmtId="0" fontId="0" fillId="0" borderId="0" xfId="0" applyFont="1" applyFill="1" applyAlignment="1" applyProtection="1">
      <alignment vertical="top"/>
      <protection locked="0"/>
    </xf>
    <xf numFmtId="0" fontId="0" fillId="0" borderId="0" xfId="0" applyBorder="1" applyAlignment="1" applyProtection="1">
      <alignment wrapText="1"/>
      <protection locked="0"/>
    </xf>
    <xf numFmtId="164" fontId="14" fillId="0" borderId="36" xfId="49" applyNumberFormat="1" applyFont="1" applyFill="1" applyBorder="1" applyAlignment="1" applyProtection="1">
      <alignment wrapText="1"/>
      <protection locked="0"/>
    </xf>
    <xf numFmtId="0" fontId="46" fillId="0" borderId="0" xfId="0" applyFont="1" applyBorder="1" applyAlignment="1" applyProtection="1">
      <alignment wrapText="1"/>
      <protection locked="0"/>
    </xf>
    <xf numFmtId="0" fontId="0" fillId="0" borderId="0" xfId="0" applyFont="1" applyFill="1" applyAlignment="1" applyProtection="1">
      <alignment wrapText="1"/>
      <protection locked="0"/>
    </xf>
    <xf numFmtId="0" fontId="0" fillId="34" borderId="0" xfId="0" applyFont="1" applyFill="1" applyAlignment="1" applyProtection="1">
      <alignment wrapText="1"/>
      <protection locked="0"/>
    </xf>
    <xf numFmtId="0" fontId="0" fillId="34" borderId="0" xfId="0" applyFont="1" applyFill="1" applyProtection="1">
      <protection locked="0"/>
    </xf>
    <xf numFmtId="0" fontId="46" fillId="34" borderId="0" xfId="0" applyFont="1" applyFill="1" applyBorder="1" applyProtection="1">
      <protection locked="0"/>
    </xf>
    <xf numFmtId="0" fontId="46" fillId="0" borderId="0" xfId="0" applyFont="1" applyBorder="1" applyProtection="1">
      <protection locked="0"/>
    </xf>
    <xf numFmtId="0" fontId="46" fillId="0" borderId="0" xfId="0" applyFont="1" applyFill="1" applyBorder="1" applyProtection="1">
      <protection locked="0"/>
    </xf>
    <xf numFmtId="164" fontId="14" fillId="0" borderId="36" xfId="49" applyNumberFormat="1" applyFont="1" applyFill="1" applyBorder="1" applyAlignment="1" applyProtection="1">
      <alignment vertical="center"/>
      <protection locked="0"/>
    </xf>
    <xf numFmtId="164" fontId="14" fillId="0" borderId="0" xfId="49" applyNumberFormat="1" applyFont="1" applyFill="1" applyBorder="1" applyProtection="1">
      <protection locked="0"/>
    </xf>
    <xf numFmtId="0" fontId="29" fillId="0" borderId="0" xfId="0" applyFont="1" applyFill="1" applyAlignment="1" applyProtection="1">
      <alignment horizontal="left" wrapText="1" indent="1"/>
      <protection locked="0"/>
    </xf>
    <xf numFmtId="164" fontId="14" fillId="0" borderId="49" xfId="49" applyNumberFormat="1" applyFont="1" applyFill="1" applyBorder="1" applyProtection="1">
      <protection locked="0"/>
    </xf>
    <xf numFmtId="0" fontId="35" fillId="0" borderId="0" xfId="0" applyFont="1" applyAlignment="1" applyProtection="1">
      <protection locked="0"/>
    </xf>
    <xf numFmtId="0" fontId="35" fillId="0" borderId="0" xfId="0" applyFont="1" applyFill="1" applyAlignment="1" applyProtection="1">
      <alignment vertical="top"/>
      <protection locked="0"/>
    </xf>
    <xf numFmtId="0" fontId="35" fillId="34" borderId="0" xfId="0"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0" fillId="34" borderId="0" xfId="0" applyFill="1" applyBorder="1" applyAlignment="1" applyProtection="1">
      <alignment horizontal="center"/>
      <protection locked="0"/>
    </xf>
    <xf numFmtId="0" fontId="35" fillId="0" borderId="0" xfId="0" applyFont="1" applyAlignment="1" applyProtection="1">
      <alignment vertical="top"/>
      <protection locked="0"/>
    </xf>
    <xf numFmtId="0" fontId="0" fillId="0" borderId="3" xfId="0" applyFill="1" applyBorder="1" applyProtection="1">
      <protection locked="0"/>
    </xf>
    <xf numFmtId="0" fontId="15" fillId="0" borderId="0" xfId="0" applyFont="1" applyAlignment="1" applyProtection="1">
      <alignment vertical="top"/>
      <protection locked="0"/>
    </xf>
    <xf numFmtId="0" fontId="35" fillId="0" borderId="0" xfId="0" applyFont="1" applyFill="1" applyAlignment="1" applyProtection="1">
      <alignment horizontal="left" wrapText="1"/>
      <protection locked="0"/>
    </xf>
    <xf numFmtId="0" fontId="35" fillId="0" borderId="0" xfId="0" applyFont="1" applyFill="1" applyAlignment="1" applyProtection="1">
      <alignment wrapText="1"/>
      <protection locked="0"/>
    </xf>
    <xf numFmtId="0" fontId="43" fillId="0" borderId="0" xfId="0" applyFont="1" applyFill="1" applyAlignment="1" applyProtection="1">
      <alignment horizontal="center"/>
      <protection locked="0"/>
    </xf>
    <xf numFmtId="164" fontId="35" fillId="0" borderId="0" xfId="49" applyNumberFormat="1" applyFont="1" applyFill="1" applyProtection="1">
      <protection locked="0"/>
    </xf>
    <xf numFmtId="0" fontId="39" fillId="0" borderId="0" xfId="0" applyFont="1" applyBorder="1" applyAlignment="1" applyProtection="1">
      <protection locked="0"/>
    </xf>
    <xf numFmtId="0" fontId="0" fillId="0" borderId="0" xfId="0" applyFont="1" applyFill="1" applyAlignment="1" applyProtection="1">
      <alignment horizontal="left" indent="2"/>
      <protection locked="0"/>
    </xf>
    <xf numFmtId="0" fontId="0" fillId="0" borderId="0" xfId="0" applyFont="1" applyFill="1" applyAlignment="1" applyProtection="1">
      <alignment horizontal="left" indent="3"/>
      <protection locked="0"/>
    </xf>
    <xf numFmtId="0" fontId="35" fillId="0" borderId="0" xfId="0" applyFont="1" applyFill="1" applyAlignment="1" applyProtection="1">
      <alignment horizontal="left" wrapText="1" indent="3"/>
      <protection locked="0"/>
    </xf>
    <xf numFmtId="0" fontId="35" fillId="0" borderId="0" xfId="0" applyFont="1" applyFill="1" applyBorder="1" applyAlignment="1" applyProtection="1">
      <alignment horizontal="left" indent="2"/>
      <protection locked="0"/>
    </xf>
    <xf numFmtId="0" fontId="47" fillId="0" borderId="0" xfId="0" applyFont="1" applyProtection="1">
      <protection locked="0"/>
    </xf>
    <xf numFmtId="0" fontId="47" fillId="0" borderId="0" xfId="0" applyFont="1" applyBorder="1" applyAlignment="1" applyProtection="1">
      <protection locked="0"/>
    </xf>
    <xf numFmtId="0" fontId="43" fillId="0" borderId="0" xfId="0" applyFont="1" applyProtection="1">
      <protection locked="0"/>
    </xf>
    <xf numFmtId="0" fontId="35" fillId="0" borderId="0" xfId="0" applyFont="1" applyBorder="1" applyAlignment="1" applyProtection="1">
      <alignment vertical="top" wrapText="1"/>
      <protection locked="0"/>
    </xf>
    <xf numFmtId="10" fontId="35" fillId="0" borderId="36" xfId="49" applyNumberFormat="1" applyFont="1" applyFill="1" applyBorder="1" applyAlignment="1" applyProtection="1">
      <protection locked="0"/>
    </xf>
    <xf numFmtId="0" fontId="35" fillId="0" borderId="0" xfId="0" applyFont="1" applyFill="1" applyBorder="1" applyAlignment="1" applyProtection="1">
      <alignment vertical="top" wrapText="1"/>
      <protection locked="0"/>
    </xf>
    <xf numFmtId="0" fontId="43" fillId="0" borderId="0" xfId="0" applyFont="1" applyBorder="1" applyAlignment="1" applyProtection="1">
      <alignment vertical="top" wrapText="1"/>
      <protection locked="0"/>
    </xf>
    <xf numFmtId="0" fontId="3" fillId="0" borderId="0" xfId="0" applyFont="1" applyAlignment="1" applyProtection="1">
      <alignment horizontal="center"/>
      <protection locked="0"/>
    </xf>
    <xf numFmtId="0" fontId="32" fillId="0" borderId="0" xfId="0" applyFont="1" applyProtection="1">
      <protection locked="0"/>
    </xf>
    <xf numFmtId="0" fontId="5" fillId="0" borderId="0" xfId="0" applyFont="1" applyFill="1" applyAlignment="1" applyProtection="1">
      <protection locked="0"/>
    </xf>
    <xf numFmtId="0" fontId="33" fillId="0" borderId="4" xfId="0" applyFont="1" applyBorder="1" applyAlignment="1" applyProtection="1">
      <alignment wrapText="1"/>
      <protection locked="0"/>
    </xf>
    <xf numFmtId="0" fontId="35" fillId="0" borderId="18" xfId="0" applyFont="1" applyFill="1" applyBorder="1" applyAlignment="1" applyProtection="1">
      <alignment vertical="top" wrapText="1"/>
      <protection locked="0"/>
    </xf>
    <xf numFmtId="0" fontId="32" fillId="34" borderId="0" xfId="0" applyFont="1" applyFill="1" applyProtection="1">
      <protection locked="0"/>
    </xf>
    <xf numFmtId="0" fontId="32" fillId="0" borderId="0" xfId="0" applyFont="1" applyFill="1" applyProtection="1">
      <protection locked="0"/>
    </xf>
    <xf numFmtId="0" fontId="39" fillId="0" borderId="0" xfId="0" applyFont="1" applyBorder="1" applyAlignment="1" applyProtection="1">
      <alignment horizontal="center"/>
      <protection locked="0"/>
    </xf>
    <xf numFmtId="0" fontId="35" fillId="0" borderId="0" xfId="0" applyFont="1" applyFill="1" applyBorder="1" applyAlignment="1" applyProtection="1">
      <alignment horizontal="left" vertical="top" wrapText="1"/>
      <protection locked="0"/>
    </xf>
    <xf numFmtId="0" fontId="32" fillId="0" borderId="14" xfId="0" applyFont="1" applyBorder="1" applyAlignment="1" applyProtection="1">
      <protection locked="0"/>
    </xf>
    <xf numFmtId="0" fontId="33" fillId="0" borderId="29" xfId="0" applyFont="1" applyBorder="1" applyAlignment="1" applyProtection="1">
      <alignment wrapText="1"/>
      <protection locked="0"/>
    </xf>
    <xf numFmtId="0" fontId="35" fillId="0" borderId="33" xfId="0" applyFont="1" applyBorder="1" applyAlignment="1" applyProtection="1">
      <alignment vertical="top" wrapText="1"/>
      <protection locked="0"/>
    </xf>
    <xf numFmtId="0" fontId="35" fillId="0" borderId="33" xfId="0" applyFont="1" applyBorder="1" applyAlignment="1" applyProtection="1">
      <alignment horizontal="left" vertical="top" wrapText="1" indent="4"/>
      <protection locked="0"/>
    </xf>
    <xf numFmtId="0" fontId="36" fillId="0" borderId="0" xfId="0" applyFont="1" applyFill="1" applyBorder="1" applyAlignment="1" applyProtection="1">
      <alignment vertical="top" wrapText="1"/>
      <protection locked="0"/>
    </xf>
    <xf numFmtId="0" fontId="37" fillId="2" borderId="14" xfId="0" applyFont="1" applyFill="1" applyBorder="1" applyAlignment="1" applyProtection="1">
      <alignment horizontal="left" wrapText="1"/>
      <protection locked="0"/>
    </xf>
    <xf numFmtId="14" fontId="36" fillId="0" borderId="2" xfId="0" applyNumberFormat="1" applyFont="1" applyFill="1" applyBorder="1" applyAlignment="1" applyProtection="1">
      <alignment horizontal="center"/>
      <protection locked="0"/>
    </xf>
    <xf numFmtId="0" fontId="7" fillId="0" borderId="0" xfId="0" applyFont="1" applyFill="1" applyAlignment="1" applyProtection="1">
      <protection locked="0"/>
    </xf>
    <xf numFmtId="0" fontId="33" fillId="0" borderId="9" xfId="0" applyFont="1" applyBorder="1" applyAlignment="1" applyProtection="1">
      <alignment wrapText="1"/>
      <protection locked="0"/>
    </xf>
    <xf numFmtId="0" fontId="35" fillId="0" borderId="140" xfId="0" applyFont="1" applyBorder="1" applyAlignment="1" applyProtection="1">
      <alignment vertical="top" wrapText="1"/>
      <protection locked="0"/>
    </xf>
    <xf numFmtId="0" fontId="35" fillId="0" borderId="70" xfId="0" applyFont="1" applyBorder="1" applyAlignment="1" applyProtection="1">
      <alignment vertical="top" wrapText="1"/>
      <protection locked="0"/>
    </xf>
    <xf numFmtId="164" fontId="35" fillId="34" borderId="45" xfId="0" applyNumberFormat="1" applyFont="1" applyFill="1" applyBorder="1" applyAlignment="1" applyProtection="1">
      <alignment vertical="top" wrapText="1"/>
      <protection locked="0"/>
    </xf>
    <xf numFmtId="0" fontId="35" fillId="0" borderId="70" xfId="0" applyFont="1" applyFill="1" applyBorder="1" applyAlignment="1" applyProtection="1">
      <alignment vertical="top" wrapText="1"/>
      <protection locked="0"/>
    </xf>
    <xf numFmtId="0" fontId="35" fillId="0" borderId="34" xfId="0" applyFont="1" applyBorder="1" applyAlignment="1" applyProtection="1">
      <alignment vertical="top" wrapText="1"/>
      <protection locked="0"/>
    </xf>
    <xf numFmtId="0" fontId="7" fillId="0" borderId="14" xfId="0" applyFont="1" applyFill="1" applyBorder="1" applyAlignment="1" applyProtection="1">
      <protection locked="0"/>
    </xf>
    <xf numFmtId="0" fontId="47" fillId="0" borderId="9" xfId="0" applyFont="1" applyBorder="1" applyProtection="1">
      <protection locked="0"/>
    </xf>
    <xf numFmtId="0" fontId="36" fillId="0" borderId="0" xfId="0" applyFont="1" applyFill="1" applyBorder="1" applyAlignment="1" applyProtection="1">
      <alignment horizontal="left" vertical="top" wrapText="1"/>
      <protection locked="0"/>
    </xf>
    <xf numFmtId="0" fontId="32" fillId="0" borderId="0" xfId="0" applyFont="1" applyBorder="1" applyProtection="1">
      <protection locked="0"/>
    </xf>
    <xf numFmtId="0" fontId="325" fillId="0" borderId="0" xfId="0" applyFont="1" applyProtection="1">
      <protection locked="0"/>
    </xf>
    <xf numFmtId="0" fontId="35" fillId="0" borderId="17" xfId="0" applyFont="1" applyFill="1" applyBorder="1" applyProtection="1">
      <protection locked="0"/>
    </xf>
    <xf numFmtId="0" fontId="35" fillId="0" borderId="1" xfId="0" applyFont="1" applyFill="1" applyBorder="1" applyProtection="1">
      <protection locked="0"/>
    </xf>
    <xf numFmtId="0" fontId="35" fillId="0" borderId="12" xfId="0" applyFont="1" applyFill="1" applyBorder="1" applyProtection="1">
      <protection locked="0"/>
    </xf>
    <xf numFmtId="0" fontId="0" fillId="0" borderId="0" xfId="0" applyAlignment="1" applyProtection="1">
      <alignment horizontal="center"/>
      <protection locked="0"/>
    </xf>
    <xf numFmtId="0" fontId="33" fillId="34"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left"/>
      <protection locked="0"/>
    </xf>
    <xf numFmtId="0" fontId="9" fillId="0" borderId="0" xfId="67" applyFont="1" applyAlignment="1" applyProtection="1">
      <alignment vertical="center"/>
      <protection locked="0"/>
    </xf>
    <xf numFmtId="0" fontId="32" fillId="0" borderId="0" xfId="67" applyFont="1" applyProtection="1">
      <protection locked="0"/>
    </xf>
    <xf numFmtId="0" fontId="3" fillId="0" borderId="0" xfId="67" applyFont="1" applyAlignment="1" applyProtection="1">
      <alignment horizontal="center"/>
      <protection locked="0"/>
    </xf>
    <xf numFmtId="0" fontId="39" fillId="0" borderId="0" xfId="0" applyFont="1" applyAlignment="1" applyProtection="1">
      <alignment horizontal="left" vertical="center" wrapText="1"/>
      <protection locked="0"/>
    </xf>
    <xf numFmtId="0" fontId="39" fillId="0" borderId="0" xfId="0" applyFont="1" applyAlignment="1" applyProtection="1">
      <alignment wrapText="1"/>
      <protection locked="0"/>
    </xf>
    <xf numFmtId="0" fontId="38" fillId="0" borderId="0" xfId="0" applyFont="1" applyAlignment="1" applyProtection="1">
      <alignment wrapText="1"/>
      <protection locked="0"/>
    </xf>
    <xf numFmtId="0" fontId="38" fillId="0" borderId="4" xfId="0" applyFont="1" applyBorder="1" applyAlignment="1" applyProtection="1">
      <alignment horizontal="center" vertical="center"/>
      <protection locked="0"/>
    </xf>
    <xf numFmtId="0" fontId="38" fillId="0" borderId="0" xfId="0" applyFont="1" applyFill="1" applyProtection="1">
      <protection locked="0"/>
    </xf>
    <xf numFmtId="0" fontId="35" fillId="0" borderId="0" xfId="0" applyFont="1" applyFill="1" applyBorder="1" applyAlignment="1" applyProtection="1">
      <alignment horizontal="left"/>
      <protection locked="0"/>
    </xf>
    <xf numFmtId="0" fontId="33" fillId="0" borderId="0" xfId="0" applyFont="1" applyBorder="1" applyAlignment="1" applyProtection="1">
      <alignment horizontal="left"/>
      <protection locked="0"/>
    </xf>
    <xf numFmtId="0" fontId="15" fillId="34" borderId="0" xfId="0" applyFont="1" applyFill="1" applyBorder="1" applyProtection="1">
      <protection locked="0"/>
    </xf>
    <xf numFmtId="0" fontId="35" fillId="0" borderId="0" xfId="0" applyFont="1" applyFill="1" applyAlignment="1" applyProtection="1">
      <alignment horizontal="left"/>
      <protection locked="0"/>
    </xf>
    <xf numFmtId="0" fontId="4" fillId="0" borderId="0" xfId="0" applyFont="1" applyFill="1" applyAlignment="1" applyProtection="1">
      <alignment wrapText="1"/>
      <protection locked="0"/>
    </xf>
    <xf numFmtId="0" fontId="4" fillId="0" borderId="0" xfId="0" applyFont="1" applyFill="1" applyAlignment="1" applyProtection="1">
      <alignment vertical="center" wrapText="1"/>
      <protection locked="0"/>
    </xf>
    <xf numFmtId="0" fontId="49" fillId="0" borderId="0" xfId="0" applyFont="1" applyFill="1" applyBorder="1" applyAlignment="1" applyProtection="1">
      <alignment horizontal="center" vertical="center"/>
      <protection locked="0"/>
    </xf>
    <xf numFmtId="0" fontId="33" fillId="0" borderId="0" xfId="0" applyFont="1" applyAlignment="1" applyProtection="1">
      <alignment horizontal="left" vertical="center"/>
      <protection locked="0"/>
    </xf>
    <xf numFmtId="0" fontId="33" fillId="0" borderId="0" xfId="0" applyFont="1" applyFill="1" applyAlignment="1" applyProtection="1">
      <protection locked="0"/>
    </xf>
    <xf numFmtId="0" fontId="33" fillId="0" borderId="0" xfId="0" applyFont="1" applyAlignment="1" applyProtection="1">
      <alignment horizontal="center"/>
      <protection locked="0"/>
    </xf>
    <xf numFmtId="0" fontId="33" fillId="0" borderId="0" xfId="0" applyFont="1" applyBorder="1" applyAlignment="1" applyProtection="1">
      <alignment vertical="center"/>
      <protection locked="0"/>
    </xf>
    <xf numFmtId="0" fontId="41" fillId="0" borderId="0" xfId="0" applyFont="1" applyFill="1" applyProtection="1">
      <protection locked="0"/>
    </xf>
    <xf numFmtId="0" fontId="41" fillId="0" borderId="0" xfId="0" applyFont="1" applyProtection="1">
      <protection locked="0"/>
    </xf>
    <xf numFmtId="0" fontId="33" fillId="0" borderId="0" xfId="0" applyFont="1" applyAlignment="1" applyProtection="1">
      <alignment horizontal="center" vertical="center"/>
      <protection locked="0"/>
    </xf>
    <xf numFmtId="0" fontId="42" fillId="0" borderId="0" xfId="0" applyFont="1" applyFill="1" applyProtection="1">
      <protection locked="0"/>
    </xf>
    <xf numFmtId="0" fontId="42" fillId="0" borderId="0" xfId="0" applyFont="1" applyProtection="1">
      <protection locked="0"/>
    </xf>
    <xf numFmtId="0" fontId="15" fillId="34" borderId="0" xfId="0" applyFont="1" applyFill="1" applyBorder="1" applyAlignment="1" applyProtection="1">
      <alignment vertical="center"/>
      <protection locked="0"/>
    </xf>
    <xf numFmtId="0" fontId="33" fillId="0" borderId="10" xfId="0" applyFont="1" applyBorder="1" applyProtection="1">
      <protection locked="0"/>
    </xf>
    <xf numFmtId="43" fontId="35" fillId="0" borderId="0" xfId="49" applyFont="1" applyBorder="1" applyAlignment="1" applyProtection="1">
      <alignment vertical="center"/>
      <protection locked="0"/>
    </xf>
    <xf numFmtId="43" fontId="35" fillId="0" borderId="0" xfId="49" applyFont="1" applyFill="1" applyBorder="1" applyAlignment="1" applyProtection="1">
      <alignment vertical="center"/>
      <protection locked="0"/>
    </xf>
    <xf numFmtId="164" fontId="41" fillId="0" borderId="0" xfId="0" applyNumberFormat="1" applyFont="1" applyFill="1" applyAlignment="1" applyProtection="1">
      <alignment vertical="center"/>
      <protection locked="0"/>
    </xf>
    <xf numFmtId="0" fontId="42" fillId="0" borderId="0" xfId="0" applyFont="1" applyFill="1" applyBorder="1" applyProtection="1">
      <protection locked="0"/>
    </xf>
    <xf numFmtId="0" fontId="35" fillId="0" borderId="0" xfId="0" applyFont="1" applyFill="1" applyAlignment="1" applyProtection="1">
      <alignment horizontal="left" indent="6"/>
      <protection locked="0"/>
    </xf>
    <xf numFmtId="0" fontId="42" fillId="0" borderId="0" xfId="0" applyFont="1" applyFill="1" applyBorder="1" applyAlignment="1" applyProtection="1">
      <alignment horizontal="left"/>
      <protection locked="0"/>
    </xf>
    <xf numFmtId="0" fontId="42" fillId="0" borderId="0" xfId="0" applyFont="1" applyFill="1" applyAlignment="1" applyProtection="1">
      <alignment horizontal="left"/>
      <protection locked="0"/>
    </xf>
    <xf numFmtId="0" fontId="42" fillId="0" borderId="0" xfId="0" applyFont="1" applyAlignment="1" applyProtection="1">
      <alignment horizontal="left"/>
      <protection locked="0"/>
    </xf>
    <xf numFmtId="0" fontId="41" fillId="0" borderId="0" xfId="0" applyFont="1" applyFill="1" applyAlignment="1" applyProtection="1">
      <alignment vertical="center"/>
      <protection locked="0"/>
    </xf>
    <xf numFmtId="0" fontId="35" fillId="0" borderId="0" xfId="0" applyFont="1" applyFill="1" applyBorder="1" applyAlignment="1" applyProtection="1">
      <alignment horizontal="left" indent="3"/>
      <protection locked="0"/>
    </xf>
    <xf numFmtId="0" fontId="35" fillId="0" borderId="15" xfId="0" applyFont="1" applyFill="1" applyBorder="1" applyAlignment="1" applyProtection="1">
      <alignment horizontal="left"/>
      <protection locked="0"/>
    </xf>
    <xf numFmtId="0" fontId="33" fillId="0" borderId="15" xfId="0" applyFont="1" applyFill="1" applyBorder="1" applyProtection="1">
      <protection locked="0"/>
    </xf>
    <xf numFmtId="0" fontId="33" fillId="0" borderId="15" xfId="0" applyFont="1" applyBorder="1" applyProtection="1">
      <protection locked="0"/>
    </xf>
    <xf numFmtId="164" fontId="35" fillId="0" borderId="15" xfId="49" applyNumberFormat="1" applyFont="1" applyBorder="1" applyAlignment="1" applyProtection="1">
      <alignment vertical="center"/>
      <protection locked="0"/>
    </xf>
    <xf numFmtId="0" fontId="33" fillId="0" borderId="6" xfId="0" applyFont="1" applyFill="1" applyBorder="1" applyProtection="1">
      <protection locked="0"/>
    </xf>
    <xf numFmtId="164" fontId="33" fillId="0" borderId="0" xfId="49" applyNumberFormat="1" applyFont="1" applyBorder="1" applyAlignment="1" applyProtection="1">
      <alignment vertical="center"/>
      <protection locked="0"/>
    </xf>
    <xf numFmtId="0" fontId="33" fillId="0" borderId="0" xfId="0" applyFont="1" applyAlignment="1" applyProtection="1">
      <alignment vertical="center"/>
      <protection locked="0"/>
    </xf>
    <xf numFmtId="0" fontId="18" fillId="34" borderId="0" xfId="0" applyFont="1" applyFill="1" applyAlignment="1" applyProtection="1">
      <alignment vertical="center"/>
      <protection locked="0"/>
    </xf>
    <xf numFmtId="0" fontId="35" fillId="0" borderId="0" xfId="0" applyFont="1" applyBorder="1" applyAlignment="1" applyProtection="1">
      <alignment vertical="center"/>
      <protection locked="0"/>
    </xf>
    <xf numFmtId="0" fontId="43" fillId="0" borderId="0" xfId="0" applyFont="1" applyBorder="1" applyProtection="1">
      <protection locked="0"/>
    </xf>
    <xf numFmtId="0" fontId="35" fillId="0" borderId="3" xfId="0" applyFont="1" applyFill="1" applyBorder="1" applyProtection="1">
      <protection locked="0"/>
    </xf>
    <xf numFmtId="0" fontId="35" fillId="0" borderId="3" xfId="0" applyFont="1" applyFill="1" applyBorder="1" applyAlignment="1" applyProtection="1">
      <alignment vertical="center"/>
      <protection locked="0"/>
    </xf>
    <xf numFmtId="164" fontId="35" fillId="0" borderId="3" xfId="49" applyNumberFormat="1" applyFont="1" applyFill="1" applyBorder="1" applyAlignment="1" applyProtection="1">
      <alignment vertical="center"/>
      <protection locked="0"/>
    </xf>
    <xf numFmtId="169" fontId="33" fillId="0" borderId="0" xfId="0" quotePrefix="1" applyNumberFormat="1" applyFont="1" applyFill="1" applyAlignment="1" applyProtection="1">
      <alignment horizontal="center" wrapText="1"/>
      <protection locked="0"/>
    </xf>
    <xf numFmtId="0" fontId="0" fillId="0" borderId="0" xfId="0" applyFont="1" applyFill="1" applyBorder="1" applyProtection="1">
      <protection locked="0"/>
    </xf>
    <xf numFmtId="0" fontId="35" fillId="0" borderId="0" xfId="0" applyFont="1" applyFill="1" applyAlignment="1" applyProtection="1">
      <alignment horizontal="center" wrapText="1"/>
      <protection locked="0"/>
    </xf>
    <xf numFmtId="0" fontId="35" fillId="0" borderId="0" xfId="0" applyFont="1" applyFill="1" applyAlignment="1" applyProtection="1">
      <alignment vertical="top" wrapText="1"/>
      <protection locked="0"/>
    </xf>
    <xf numFmtId="0" fontId="15" fillId="34" borderId="0" xfId="0" applyFont="1" applyFill="1" applyAlignment="1" applyProtection="1">
      <alignment vertical="top"/>
      <protection locked="0"/>
    </xf>
    <xf numFmtId="0" fontId="35" fillId="0" borderId="0" xfId="0" applyFont="1" applyFill="1" applyAlignment="1" applyProtection="1">
      <protection locked="0"/>
    </xf>
    <xf numFmtId="169" fontId="35" fillId="0" borderId="0" xfId="0" applyNumberFormat="1" applyFont="1" applyFill="1" applyAlignment="1" applyProtection="1">
      <alignment horizontal="left" wrapText="1"/>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horizontal="center" vertical="center"/>
      <protection locked="0"/>
    </xf>
    <xf numFmtId="164" fontId="0" fillId="0" borderId="0" xfId="49" applyNumberFormat="1" applyFont="1" applyFill="1" applyBorder="1" applyAlignment="1" applyProtection="1">
      <alignment vertical="center"/>
      <protection locked="0"/>
    </xf>
    <xf numFmtId="0" fontId="33" fillId="0" borderId="0" xfId="0" applyFont="1" applyFill="1" applyProtection="1">
      <protection locked="0"/>
    </xf>
    <xf numFmtId="0" fontId="35" fillId="0" borderId="0" xfId="0" applyFont="1" applyFill="1" applyAlignment="1" applyProtection="1">
      <alignment horizontal="center" vertical="center"/>
      <protection locked="0"/>
    </xf>
    <xf numFmtId="0" fontId="15" fillId="0" borderId="0" xfId="0" applyFont="1" applyBorder="1" applyProtection="1">
      <protection locked="0"/>
    </xf>
    <xf numFmtId="9" fontId="35" fillId="0" borderId="0" xfId="0" applyNumberFormat="1" applyFont="1" applyFill="1" applyAlignment="1" applyProtection="1">
      <alignment vertical="center"/>
      <protection locked="0"/>
    </xf>
    <xf numFmtId="164" fontId="35" fillId="0" borderId="0" xfId="49" applyNumberFormat="1" applyFont="1" applyFill="1" applyAlignment="1" applyProtection="1">
      <alignment vertical="center"/>
      <protection locked="0"/>
    </xf>
    <xf numFmtId="9" fontId="35" fillId="35" borderId="46" xfId="63" applyFont="1" applyFill="1" applyBorder="1" applyAlignment="1" applyProtection="1">
      <alignment vertical="center"/>
      <protection locked="0"/>
    </xf>
    <xf numFmtId="164" fontId="35" fillId="0" borderId="0" xfId="49" applyNumberFormat="1" applyFont="1" applyProtection="1">
      <protection locked="0"/>
    </xf>
    <xf numFmtId="164" fontId="35" fillId="0" borderId="0" xfId="49" applyNumberFormat="1" applyFont="1" applyAlignment="1" applyProtection="1">
      <alignment vertical="center"/>
      <protection locked="0"/>
    </xf>
    <xf numFmtId="43" fontId="35" fillId="0" borderId="0" xfId="49" applyFont="1" applyProtection="1">
      <protection locked="0"/>
    </xf>
    <xf numFmtId="43" fontId="35" fillId="0" borderId="0" xfId="49" applyFont="1" applyAlignment="1" applyProtection="1">
      <alignment vertical="center"/>
      <protection locked="0"/>
    </xf>
    <xf numFmtId="0" fontId="35" fillId="0" borderId="0" xfId="0" quotePrefix="1" applyFont="1" applyFill="1" applyBorder="1" applyProtection="1">
      <protection locked="0"/>
    </xf>
    <xf numFmtId="0" fontId="15" fillId="0" borderId="0" xfId="0" applyFont="1" applyFill="1" applyBorder="1" applyAlignment="1" applyProtection="1">
      <alignment vertical="center"/>
      <protection locked="0"/>
    </xf>
    <xf numFmtId="0" fontId="41" fillId="0" borderId="0" xfId="0" applyFont="1" applyFill="1" applyBorder="1" applyProtection="1">
      <protection locked="0"/>
    </xf>
    <xf numFmtId="167" fontId="35" fillId="35" borderId="36" xfId="63" applyNumberFormat="1" applyFont="1" applyFill="1" applyBorder="1" applyAlignment="1" applyProtection="1">
      <alignment vertical="center"/>
      <protection locked="0"/>
    </xf>
    <xf numFmtId="164" fontId="35" fillId="0" borderId="0" xfId="49" applyNumberFormat="1" applyFont="1" applyBorder="1" applyProtection="1">
      <protection locked="0"/>
    </xf>
    <xf numFmtId="164" fontId="35" fillId="0" borderId="0" xfId="49" applyNumberFormat="1" applyFont="1" applyBorder="1" applyAlignment="1" applyProtection="1">
      <alignment vertical="center"/>
      <protection locked="0"/>
    </xf>
    <xf numFmtId="0" fontId="15" fillId="0" borderId="0" xfId="0" applyFont="1" applyFill="1" applyProtection="1">
      <protection locked="0"/>
    </xf>
    <xf numFmtId="169" fontId="35" fillId="0" borderId="0" xfId="0" applyNumberFormat="1" applyFont="1" applyFill="1" applyProtection="1">
      <protection locked="0"/>
    </xf>
    <xf numFmtId="169" fontId="29" fillId="0" borderId="0" xfId="0" quotePrefix="1" applyNumberFormat="1" applyFont="1" applyFill="1" applyAlignment="1" applyProtection="1">
      <alignment horizontal="center"/>
      <protection locked="0"/>
    </xf>
    <xf numFmtId="0" fontId="33" fillId="0" borderId="0" xfId="0" quotePrefix="1" applyFont="1" applyFill="1" applyAlignment="1" applyProtection="1">
      <alignment horizontal="center"/>
      <protection locked="0"/>
    </xf>
    <xf numFmtId="0" fontId="35" fillId="0" borderId="0" xfId="0" applyFont="1" applyFill="1" applyBorder="1" applyAlignment="1" applyProtection="1">
      <protection locked="0"/>
    </xf>
    <xf numFmtId="0" fontId="33" fillId="0" borderId="0" xfId="0" applyFont="1" applyProtection="1">
      <protection locked="0"/>
    </xf>
    <xf numFmtId="0" fontId="43" fillId="0" borderId="0" xfId="0" applyFont="1" applyFill="1" applyAlignment="1" applyProtection="1">
      <alignment horizontal="left" indent="3"/>
      <protection locked="0"/>
    </xf>
    <xf numFmtId="0" fontId="43" fillId="0" borderId="0" xfId="0" applyFont="1" applyAlignment="1" applyProtection="1">
      <alignment horizontal="left" indent="3"/>
      <protection locked="0"/>
    </xf>
    <xf numFmtId="0" fontId="35" fillId="0" borderId="0" xfId="0" applyFont="1" applyAlignment="1" applyProtection="1">
      <alignment horizontal="left" indent="6"/>
      <protection locked="0"/>
    </xf>
    <xf numFmtId="0" fontId="0" fillId="0" borderId="0" xfId="0" applyFont="1" applyFill="1" applyAlignment="1" applyProtection="1">
      <alignment horizontal="left" indent="6"/>
      <protection locked="0"/>
    </xf>
    <xf numFmtId="0" fontId="35" fillId="34" borderId="0" xfId="0" applyFont="1" applyFill="1" applyAlignment="1" applyProtection="1">
      <alignment horizontal="left" indent="3"/>
      <protection locked="0"/>
    </xf>
    <xf numFmtId="0" fontId="257" fillId="34" borderId="0" xfId="0" applyFont="1" applyFill="1" applyAlignment="1" applyProtection="1">
      <alignment horizontal="left" indent="1"/>
      <protection locked="0"/>
    </xf>
    <xf numFmtId="0" fontId="323" fillId="0" borderId="0" xfId="0" applyFont="1" applyFill="1" applyBorder="1" applyAlignment="1" applyProtection="1">
      <alignment horizontal="left"/>
      <protection locked="0"/>
    </xf>
    <xf numFmtId="0" fontId="322" fillId="0" borderId="0" xfId="0" applyFont="1" applyFill="1" applyProtection="1">
      <protection locked="0"/>
    </xf>
    <xf numFmtId="43" fontId="0" fillId="0" borderId="0" xfId="49" applyNumberFormat="1" applyFont="1" applyFill="1" applyBorder="1" applyAlignment="1" applyProtection="1">
      <alignment horizontal="left"/>
      <protection locked="0"/>
    </xf>
    <xf numFmtId="43" fontId="35" fillId="34" borderId="0" xfId="49" applyNumberFormat="1" applyFont="1" applyFill="1" applyBorder="1" applyProtection="1">
      <protection locked="0"/>
    </xf>
    <xf numFmtId="169" fontId="33" fillId="0" borderId="0" xfId="0" applyNumberFormat="1" applyFont="1" applyFill="1" applyAlignment="1" applyProtection="1">
      <alignment horizontal="center" vertical="top"/>
      <protection locked="0"/>
    </xf>
    <xf numFmtId="0" fontId="35" fillId="0" borderId="0" xfId="0" applyFont="1" applyAlignment="1" applyProtection="1">
      <alignment horizontal="left" vertical="top" wrapText="1"/>
      <protection locked="0"/>
    </xf>
    <xf numFmtId="169" fontId="29" fillId="0" borderId="0" xfId="0" applyNumberFormat="1" applyFont="1" applyFill="1" applyAlignment="1" applyProtection="1">
      <alignment horizontal="center" vertical="top"/>
      <protection locked="0"/>
    </xf>
    <xf numFmtId="0" fontId="0" fillId="0" borderId="0" xfId="0" applyFont="1" applyFill="1" applyAlignment="1" applyProtection="1">
      <alignment horizontal="left" vertical="top" wrapText="1"/>
      <protection locked="0"/>
    </xf>
    <xf numFmtId="0" fontId="35" fillId="34" borderId="0" xfId="0" applyFont="1" applyFill="1" applyAlignment="1" applyProtection="1">
      <alignment horizontal="left"/>
      <protection locked="0"/>
    </xf>
    <xf numFmtId="164" fontId="35" fillId="36" borderId="36" xfId="49" applyNumberFormat="1" applyFont="1" applyFill="1" applyBorder="1" applyAlignment="1" applyProtection="1"/>
    <xf numFmtId="164" fontId="14" fillId="36" borderId="36" xfId="49" applyNumberFormat="1" applyFont="1" applyFill="1" applyBorder="1" applyProtection="1"/>
    <xf numFmtId="164" fontId="0" fillId="0" borderId="4" xfId="49" applyNumberFormat="1" applyFont="1" applyFill="1" applyBorder="1" applyProtection="1">
      <protection locked="0"/>
    </xf>
    <xf numFmtId="0" fontId="35" fillId="0" borderId="4" xfId="0" applyFont="1" applyFill="1" applyBorder="1" applyAlignment="1" applyProtection="1">
      <alignment vertical="top" wrapText="1"/>
      <protection locked="0"/>
    </xf>
    <xf numFmtId="164" fontId="0" fillId="0" borderId="144" xfId="49" applyNumberFormat="1" applyFont="1" applyFill="1" applyBorder="1" applyProtection="1">
      <protection locked="0"/>
    </xf>
    <xf numFmtId="164" fontId="0" fillId="0" borderId="145" xfId="49" applyNumberFormat="1" applyFont="1" applyFill="1" applyBorder="1" applyProtection="1">
      <protection locked="0"/>
    </xf>
    <xf numFmtId="164" fontId="0" fillId="0" borderId="146" xfId="49" applyNumberFormat="1" applyFont="1" applyFill="1" applyBorder="1" applyProtection="1">
      <protection locked="0"/>
    </xf>
    <xf numFmtId="164" fontId="35" fillId="36" borderId="75" xfId="0" applyNumberFormat="1" applyFont="1" applyFill="1" applyBorder="1" applyAlignment="1" applyProtection="1">
      <alignment vertical="top" wrapText="1"/>
    </xf>
    <xf numFmtId="164" fontId="35" fillId="36" borderId="72" xfId="0" applyNumberFormat="1" applyFont="1" applyFill="1" applyBorder="1" applyAlignment="1" applyProtection="1">
      <alignment vertical="top" wrapText="1"/>
    </xf>
    <xf numFmtId="164" fontId="35" fillId="36" borderId="74" xfId="0" applyNumberFormat="1" applyFont="1" applyFill="1" applyBorder="1" applyAlignment="1" applyProtection="1">
      <alignment vertical="top" wrapText="1"/>
    </xf>
    <xf numFmtId="164" fontId="35" fillId="36" borderId="73" xfId="0" applyNumberFormat="1" applyFont="1" applyFill="1" applyBorder="1" applyAlignment="1" applyProtection="1">
      <alignment vertical="top" wrapText="1"/>
    </xf>
    <xf numFmtId="164" fontId="35" fillId="36" borderId="68" xfId="0" applyNumberFormat="1" applyFont="1" applyFill="1" applyBorder="1" applyAlignment="1" applyProtection="1">
      <alignment vertical="top" wrapText="1"/>
    </xf>
    <xf numFmtId="164" fontId="35" fillId="36" borderId="65" xfId="0" applyNumberFormat="1" applyFont="1" applyFill="1" applyBorder="1" applyAlignment="1" applyProtection="1">
      <alignment vertical="top" wrapText="1"/>
    </xf>
    <xf numFmtId="164" fontId="35" fillId="36" borderId="60" xfId="0" applyNumberFormat="1" applyFont="1" applyFill="1" applyBorder="1" applyAlignment="1" applyProtection="1">
      <alignment vertical="top" wrapText="1"/>
    </xf>
    <xf numFmtId="164" fontId="35" fillId="36" borderId="31" xfId="0" applyNumberFormat="1" applyFont="1" applyFill="1" applyBorder="1" applyAlignment="1" applyProtection="1">
      <alignment vertical="top" wrapText="1"/>
    </xf>
    <xf numFmtId="164" fontId="35" fillId="36" borderId="52" xfId="0" applyNumberFormat="1" applyFont="1" applyFill="1" applyBorder="1" applyAlignment="1" applyProtection="1">
      <alignment vertical="top" wrapText="1"/>
    </xf>
    <xf numFmtId="0" fontId="33" fillId="0" borderId="0" xfId="0" applyFont="1" applyFill="1" applyBorder="1" applyAlignment="1" applyProtection="1">
      <alignment horizontal="center" wrapText="1"/>
    </xf>
    <xf numFmtId="0" fontId="35" fillId="119" borderId="0" xfId="0" applyFont="1" applyFill="1" applyProtection="1">
      <protection locked="0"/>
    </xf>
    <xf numFmtId="0" fontId="35" fillId="119" borderId="0" xfId="0" applyFont="1" applyFill="1" applyProtection="1"/>
    <xf numFmtId="0" fontId="35" fillId="119" borderId="13" xfId="0" applyFont="1" applyFill="1" applyBorder="1" applyProtection="1">
      <protection locked="0"/>
    </xf>
    <xf numFmtId="0" fontId="31" fillId="119" borderId="0" xfId="0" applyFont="1" applyFill="1" applyAlignment="1" applyProtection="1">
      <alignment horizontal="center"/>
      <protection locked="0"/>
    </xf>
    <xf numFmtId="0" fontId="43" fillId="119" borderId="0" xfId="0" applyFont="1" applyFill="1" applyAlignment="1" applyProtection="1">
      <alignment horizontal="center"/>
      <protection locked="0"/>
    </xf>
    <xf numFmtId="0" fontId="40" fillId="119" borderId="0" xfId="0" applyFont="1" applyFill="1" applyAlignment="1" applyProtection="1">
      <alignment horizontal="center"/>
      <protection locked="0"/>
    </xf>
    <xf numFmtId="164" fontId="0" fillId="119" borderId="36" xfId="49" applyNumberFormat="1" applyFont="1" applyFill="1" applyBorder="1" applyAlignment="1" applyProtection="1">
      <protection locked="0"/>
    </xf>
    <xf numFmtId="164" fontId="14" fillId="119" borderId="36" xfId="49" applyNumberFormat="1" applyFont="1" applyFill="1" applyBorder="1" applyAlignment="1" applyProtection="1">
      <protection locked="0"/>
    </xf>
    <xf numFmtId="0" fontId="43" fillId="119" borderId="0" xfId="5212" applyFont="1" applyFill="1" applyBorder="1" applyAlignment="1" applyProtection="1">
      <alignment horizontal="center"/>
      <protection locked="0"/>
    </xf>
    <xf numFmtId="0" fontId="43" fillId="119" borderId="0" xfId="0" applyFont="1" applyFill="1" applyBorder="1" applyAlignment="1" applyProtection="1">
      <alignment horizontal="center"/>
      <protection locked="0"/>
    </xf>
    <xf numFmtId="0" fontId="31" fillId="119" borderId="0" xfId="0" applyFont="1" applyFill="1" applyAlignment="1" applyProtection="1">
      <alignment horizontal="center" wrapText="1"/>
    </xf>
    <xf numFmtId="0" fontId="0" fillId="119" borderId="0" xfId="0" applyFill="1" applyProtection="1">
      <protection locked="0"/>
    </xf>
    <xf numFmtId="0" fontId="0" fillId="119" borderId="0" xfId="0" applyFill="1"/>
    <xf numFmtId="164" fontId="33" fillId="119" borderId="0" xfId="49" applyNumberFormat="1" applyFont="1" applyFill="1" applyBorder="1" applyAlignment="1" applyProtection="1">
      <alignment horizontal="center" wrapText="1"/>
    </xf>
    <xf numFmtId="164" fontId="35" fillId="119" borderId="0" xfId="49" applyNumberFormat="1" applyFont="1" applyFill="1" applyAlignment="1" applyProtection="1">
      <alignment horizontal="left" indent="3"/>
    </xf>
    <xf numFmtId="164" fontId="35" fillId="119" borderId="0" xfId="49" applyNumberFormat="1" applyFont="1" applyFill="1" applyProtection="1"/>
    <xf numFmtId="164" fontId="0" fillId="119" borderId="56" xfId="49" applyNumberFormat="1" applyFont="1" applyFill="1" applyBorder="1" applyAlignment="1" applyProtection="1"/>
    <xf numFmtId="0" fontId="31" fillId="119" borderId="0" xfId="0" applyFont="1" applyFill="1" applyAlignment="1" applyProtection="1">
      <alignment horizontal="center" wrapText="1"/>
      <protection locked="0"/>
    </xf>
    <xf numFmtId="0" fontId="35" fillId="119" borderId="0" xfId="0" applyFont="1" applyFill="1" applyAlignment="1" applyProtection="1">
      <alignment horizontal="left" indent="3"/>
    </xf>
    <xf numFmtId="164" fontId="14" fillId="119" borderId="53" xfId="49" applyNumberFormat="1" applyFont="1" applyFill="1" applyBorder="1" applyAlignment="1" applyProtection="1"/>
    <xf numFmtId="164" fontId="14" fillId="34" borderId="53" xfId="49" applyNumberFormat="1" applyFont="1" applyFill="1" applyBorder="1" applyAlignment="1" applyProtection="1"/>
    <xf numFmtId="0" fontId="40" fillId="119" borderId="0" xfId="0" applyFont="1" applyFill="1" applyAlignment="1" applyProtection="1">
      <alignment horizontal="center" wrapText="1"/>
    </xf>
    <xf numFmtId="0" fontId="40" fillId="34" borderId="0" xfId="0" applyFont="1" applyFill="1" applyAlignment="1" applyProtection="1">
      <alignment horizontal="center" wrapText="1"/>
    </xf>
    <xf numFmtId="164" fontId="14" fillId="119" borderId="61" xfId="49" applyNumberFormat="1" applyFont="1" applyFill="1" applyBorder="1" applyAlignment="1" applyProtection="1"/>
    <xf numFmtId="164" fontId="14" fillId="119" borderId="56" xfId="49" applyNumberFormat="1" applyFont="1" applyFill="1" applyBorder="1" applyAlignment="1" applyProtection="1"/>
    <xf numFmtId="0" fontId="326" fillId="0" borderId="0" xfId="0" applyFont="1" applyProtection="1">
      <protection locked="0"/>
    </xf>
    <xf numFmtId="0" fontId="33" fillId="119" borderId="0" xfId="0" applyFont="1" applyFill="1" applyBorder="1" applyAlignment="1" applyProtection="1">
      <alignment horizontal="center" wrapText="1"/>
    </xf>
    <xf numFmtId="0" fontId="33" fillId="119" borderId="13" xfId="0" applyFont="1" applyFill="1" applyBorder="1" applyAlignment="1" applyProtection="1">
      <alignment horizontal="center" wrapText="1"/>
    </xf>
    <xf numFmtId="0" fontId="33" fillId="0" borderId="0" xfId="0" applyFont="1" applyBorder="1" applyAlignment="1" applyProtection="1">
      <alignment horizontal="center"/>
      <protection locked="0"/>
    </xf>
    <xf numFmtId="164" fontId="14" fillId="0" borderId="0" xfId="49" applyNumberFormat="1" applyFont="1" applyFill="1" applyBorder="1" applyAlignment="1" applyProtection="1">
      <alignment wrapText="1"/>
      <protection locked="0"/>
    </xf>
    <xf numFmtId="164" fontId="0" fillId="34" borderId="0" xfId="49" applyNumberFormat="1" applyFont="1" applyFill="1" applyBorder="1" applyAlignment="1" applyProtection="1">
      <protection locked="0"/>
    </xf>
    <xf numFmtId="0" fontId="33" fillId="0" borderId="16" xfId="0" applyFont="1" applyFill="1" applyBorder="1" applyAlignment="1" applyProtection="1">
      <alignment horizontal="center" wrapText="1"/>
    </xf>
    <xf numFmtId="0" fontId="33" fillId="0" borderId="149" xfId="0" applyFont="1" applyFill="1" applyBorder="1" applyAlignment="1" applyProtection="1">
      <alignment horizontal="center" wrapText="1"/>
    </xf>
    <xf numFmtId="0" fontId="33" fillId="0" borderId="150" xfId="0" applyFont="1" applyFill="1" applyBorder="1" applyAlignment="1" applyProtection="1">
      <alignment horizontal="center" wrapText="1"/>
    </xf>
    <xf numFmtId="0" fontId="33" fillId="0" borderId="8" xfId="0" applyFont="1" applyFill="1" applyBorder="1" applyAlignment="1" applyProtection="1">
      <alignment horizontal="center" wrapText="1"/>
    </xf>
    <xf numFmtId="0" fontId="35" fillId="0" borderId="61" xfId="0" applyFont="1" applyBorder="1" applyAlignment="1" applyProtection="1">
      <alignment vertical="top" wrapText="1"/>
      <protection locked="0"/>
    </xf>
    <xf numFmtId="0" fontId="35" fillId="0" borderId="151" xfId="0" applyFont="1" applyBorder="1" applyAlignment="1" applyProtection="1">
      <alignment vertical="top" wrapText="1"/>
      <protection locked="0"/>
    </xf>
    <xf numFmtId="0" fontId="35" fillId="0" borderId="29" xfId="0" applyFont="1" applyBorder="1" applyAlignment="1" applyProtection="1">
      <alignment vertical="top" wrapText="1"/>
      <protection locked="0"/>
    </xf>
    <xf numFmtId="0" fontId="35" fillId="0" borderId="152" xfId="0" applyFont="1" applyBorder="1" applyAlignment="1" applyProtection="1">
      <alignment vertical="top" wrapText="1"/>
      <protection locked="0"/>
    </xf>
    <xf numFmtId="0" fontId="35" fillId="0" borderId="53" xfId="0" applyFont="1" applyBorder="1" applyAlignment="1" applyProtection="1">
      <alignment vertical="top" wrapText="1"/>
      <protection locked="0"/>
    </xf>
    <xf numFmtId="0" fontId="35" fillId="0" borderId="153" xfId="0" applyFont="1" applyBorder="1" applyAlignment="1" applyProtection="1">
      <alignment vertical="top" wrapText="1"/>
      <protection locked="0"/>
    </xf>
    <xf numFmtId="0" fontId="35" fillId="0" borderId="154" xfId="0" applyFont="1" applyBorder="1" applyAlignment="1" applyProtection="1">
      <alignment vertical="top" wrapText="1"/>
      <protection locked="0"/>
    </xf>
    <xf numFmtId="0" fontId="35" fillId="0" borderId="53" xfId="0" applyFont="1" applyFill="1" applyBorder="1" applyAlignment="1" applyProtection="1">
      <alignment vertical="top" wrapText="1"/>
      <protection locked="0"/>
    </xf>
    <xf numFmtId="0" fontId="35" fillId="0" borderId="153" xfId="0" applyFont="1" applyFill="1" applyBorder="1" applyAlignment="1" applyProtection="1">
      <alignment vertical="top" wrapText="1"/>
      <protection locked="0"/>
    </xf>
    <xf numFmtId="0" fontId="35" fillId="0" borderId="33" xfId="0" applyFont="1" applyFill="1" applyBorder="1" applyAlignment="1" applyProtection="1">
      <alignment vertical="top" wrapText="1"/>
      <protection locked="0"/>
    </xf>
    <xf numFmtId="0" fontId="35" fillId="0" borderId="154" xfId="0" applyFont="1" applyFill="1" applyBorder="1" applyAlignment="1" applyProtection="1">
      <alignment vertical="top" wrapText="1"/>
      <protection locked="0"/>
    </xf>
    <xf numFmtId="0" fontId="35" fillId="0" borderId="67" xfId="0" applyFont="1" applyBorder="1" applyAlignment="1" applyProtection="1">
      <alignment vertical="top" wrapText="1"/>
      <protection locked="0"/>
    </xf>
    <xf numFmtId="0" fontId="35" fillId="0" borderId="155" xfId="0" applyFont="1" applyBorder="1" applyAlignment="1" applyProtection="1">
      <alignment vertical="top" wrapText="1"/>
      <protection locked="0"/>
    </xf>
    <xf numFmtId="0" fontId="35" fillId="0" borderId="156" xfId="0" applyFont="1" applyBorder="1" applyAlignment="1" applyProtection="1">
      <alignment vertical="top" wrapText="1"/>
      <protection locked="0"/>
    </xf>
    <xf numFmtId="0" fontId="35" fillId="0" borderId="157" xfId="0" applyFont="1" applyBorder="1" applyAlignment="1" applyProtection="1">
      <alignment vertical="top" wrapText="1"/>
      <protection locked="0"/>
    </xf>
    <xf numFmtId="0" fontId="35" fillId="0" borderId="63" xfId="0" applyFont="1" applyBorder="1" applyAlignment="1" applyProtection="1">
      <alignment vertical="top" wrapText="1"/>
      <protection locked="0"/>
    </xf>
    <xf numFmtId="164" fontId="35" fillId="36" borderId="54" xfId="0" applyNumberFormat="1" applyFont="1" applyFill="1" applyBorder="1" applyAlignment="1" applyProtection="1">
      <alignment vertical="top" wrapText="1"/>
    </xf>
    <xf numFmtId="164" fontId="35" fillId="36" borderId="153" xfId="0" applyNumberFormat="1" applyFont="1" applyFill="1" applyBorder="1" applyAlignment="1" applyProtection="1">
      <alignment vertical="top" wrapText="1"/>
    </xf>
    <xf numFmtId="164" fontId="35" fillId="36" borderId="154" xfId="0" applyNumberFormat="1" applyFont="1" applyFill="1" applyBorder="1" applyAlignment="1" applyProtection="1">
      <alignment vertical="top" wrapText="1"/>
    </xf>
    <xf numFmtId="164" fontId="35" fillId="36" borderId="158" xfId="0" applyNumberFormat="1" applyFont="1" applyFill="1" applyBorder="1" applyAlignment="1" applyProtection="1">
      <alignment vertical="top" wrapText="1"/>
    </xf>
    <xf numFmtId="164" fontId="35" fillId="36" borderId="70" xfId="0" applyNumberFormat="1" applyFont="1" applyFill="1" applyBorder="1" applyAlignment="1" applyProtection="1">
      <alignment vertical="top" wrapText="1"/>
    </xf>
    <xf numFmtId="0" fontId="35" fillId="0" borderId="0" xfId="0" applyFont="1" applyFill="1" applyBorder="1" applyAlignment="1" applyProtection="1">
      <alignment horizontal="left" vertical="top"/>
    </xf>
    <xf numFmtId="0" fontId="32" fillId="0" borderId="0" xfId="0" applyFont="1" applyFill="1"/>
    <xf numFmtId="0" fontId="6" fillId="0" borderId="0" xfId="0" applyFont="1" applyFill="1" applyAlignment="1" applyProtection="1">
      <protection locked="0"/>
    </xf>
    <xf numFmtId="0" fontId="33" fillId="0" borderId="4" xfId="0" applyFont="1" applyFill="1" applyBorder="1" applyAlignment="1" applyProtection="1">
      <alignment wrapText="1"/>
    </xf>
    <xf numFmtId="0" fontId="34" fillId="0" borderId="0" xfId="0" applyFont="1" applyFill="1" applyBorder="1" applyAlignment="1" applyProtection="1">
      <alignment horizontal="center" wrapText="1"/>
      <protection locked="0"/>
    </xf>
    <xf numFmtId="164" fontId="35" fillId="0" borderId="0" xfId="0" applyNumberFormat="1" applyFont="1" applyFill="1" applyBorder="1" applyAlignment="1" applyProtection="1">
      <alignment vertical="top" wrapText="1"/>
      <protection locked="0"/>
    </xf>
    <xf numFmtId="0" fontId="33" fillId="0" borderId="9" xfId="0" applyFont="1" applyFill="1" applyBorder="1" applyAlignment="1" applyProtection="1">
      <alignment vertical="top" wrapText="1"/>
    </xf>
    <xf numFmtId="0" fontId="35" fillId="0" borderId="76" xfId="0" applyFont="1" applyFill="1" applyBorder="1" applyAlignment="1" applyProtection="1">
      <alignment vertical="top" wrapText="1"/>
    </xf>
    <xf numFmtId="0" fontId="35" fillId="0" borderId="33" xfId="0" applyFont="1" applyFill="1" applyBorder="1" applyAlignment="1" applyProtection="1">
      <alignment horizontal="center" vertical="top" wrapText="1"/>
    </xf>
    <xf numFmtId="0" fontId="35" fillId="0" borderId="67" xfId="0" applyFont="1" applyFill="1" applyBorder="1" applyAlignment="1" applyProtection="1">
      <alignment vertical="top" wrapText="1"/>
    </xf>
    <xf numFmtId="0" fontId="35" fillId="35" borderId="4" xfId="0" applyFont="1" applyFill="1" applyBorder="1" applyAlignment="1" applyProtection="1">
      <alignment vertical="top" wrapText="1"/>
    </xf>
    <xf numFmtId="164" fontId="35" fillId="35" borderId="57" xfId="0" applyNumberFormat="1" applyFont="1" applyFill="1" applyBorder="1" applyAlignment="1" applyProtection="1">
      <alignment vertical="top" wrapText="1"/>
    </xf>
    <xf numFmtId="164" fontId="35" fillId="35" borderId="43" xfId="0" applyNumberFormat="1" applyFont="1" applyFill="1" applyBorder="1" applyAlignment="1" applyProtection="1">
      <alignment vertical="top" wrapText="1"/>
    </xf>
    <xf numFmtId="164" fontId="35" fillId="35" borderId="44" xfId="0" applyNumberFormat="1" applyFont="1" applyFill="1" applyBorder="1" applyAlignment="1" applyProtection="1">
      <alignment vertical="top" wrapText="1"/>
    </xf>
    <xf numFmtId="164" fontId="35" fillId="35" borderId="42" xfId="0" applyNumberFormat="1" applyFont="1" applyFill="1" applyBorder="1" applyAlignment="1" applyProtection="1">
      <alignment vertical="top" wrapText="1"/>
    </xf>
    <xf numFmtId="0" fontId="35" fillId="35" borderId="43" xfId="0" applyFont="1" applyFill="1" applyBorder="1" applyAlignment="1" applyProtection="1">
      <alignment vertical="top" wrapText="1"/>
    </xf>
    <xf numFmtId="0" fontId="35" fillId="35" borderId="42" xfId="0" applyFont="1" applyFill="1" applyBorder="1" applyAlignment="1" applyProtection="1">
      <alignment vertical="top" wrapText="1"/>
    </xf>
    <xf numFmtId="0" fontId="35" fillId="0" borderId="69" xfId="0" applyFont="1" applyBorder="1" applyAlignment="1" applyProtection="1">
      <alignment vertical="top" wrapText="1"/>
      <protection locked="0"/>
    </xf>
    <xf numFmtId="0" fontId="35" fillId="0" borderId="69" xfId="0" applyFont="1" applyBorder="1" applyAlignment="1" applyProtection="1">
      <alignment horizontal="left" vertical="top" wrapText="1" indent="4"/>
      <protection locked="0"/>
    </xf>
    <xf numFmtId="0" fontId="35" fillId="0" borderId="69" xfId="0" applyFont="1" applyFill="1" applyBorder="1" applyAlignment="1" applyProtection="1">
      <alignment vertical="top" wrapText="1"/>
      <protection locked="0"/>
    </xf>
    <xf numFmtId="0" fontId="35" fillId="0" borderId="159" xfId="0" applyFont="1" applyBorder="1" applyAlignment="1" applyProtection="1">
      <alignment vertical="top" wrapText="1"/>
      <protection locked="0"/>
    </xf>
    <xf numFmtId="0" fontId="33" fillId="0" borderId="147" xfId="0" applyFont="1" applyFill="1" applyBorder="1" applyAlignment="1" applyProtection="1">
      <alignment horizontal="center" wrapText="1"/>
    </xf>
    <xf numFmtId="0" fontId="33" fillId="0" borderId="148" xfId="0" applyFont="1" applyFill="1" applyBorder="1" applyAlignment="1" applyProtection="1">
      <alignment horizontal="center" wrapText="1"/>
    </xf>
    <xf numFmtId="0" fontId="35" fillId="0" borderId="0" xfId="0" quotePrefix="1" applyFont="1" applyFill="1" applyBorder="1" applyAlignment="1" applyProtection="1">
      <alignment horizontal="center"/>
    </xf>
    <xf numFmtId="0" fontId="35" fillId="0" borderId="143" xfId="0" applyFont="1" applyFill="1" applyBorder="1" applyProtection="1">
      <protection locked="0"/>
    </xf>
    <xf numFmtId="164" fontId="14" fillId="0" borderId="36" xfId="49" applyNumberFormat="1" applyFont="1" applyFill="1" applyBorder="1" applyAlignment="1" applyProtection="1"/>
    <xf numFmtId="164" fontId="14" fillId="0" borderId="36" xfId="49" applyNumberFormat="1" applyFont="1" applyFill="1" applyBorder="1" applyProtection="1"/>
    <xf numFmtId="0" fontId="35" fillId="0" borderId="0" xfId="0" applyFont="1" applyAlignment="1">
      <alignment horizontal="center"/>
    </xf>
    <xf numFmtId="0" fontId="35" fillId="34" borderId="0" xfId="0" applyFont="1" applyFill="1" applyBorder="1" applyAlignment="1">
      <alignment horizontal="center"/>
    </xf>
    <xf numFmtId="0" fontId="33" fillId="34" borderId="0" xfId="0" applyFont="1" applyFill="1" applyBorder="1" applyAlignment="1">
      <alignment horizontal="center"/>
    </xf>
    <xf numFmtId="0" fontId="35" fillId="0" borderId="0" xfId="0" applyFont="1" applyBorder="1" applyAlignment="1">
      <alignment horizontal="left" vertical="center" wrapText="1"/>
    </xf>
    <xf numFmtId="0" fontId="35" fillId="34" borderId="0" xfId="0" applyFont="1" applyFill="1" applyBorder="1"/>
    <xf numFmtId="0" fontId="35" fillId="0" borderId="0" xfId="0" applyFont="1" applyBorder="1"/>
    <xf numFmtId="0" fontId="35" fillId="34" borderId="0" xfId="0" applyFont="1" applyFill="1"/>
    <xf numFmtId="0" fontId="33" fillId="0" borderId="0" xfId="0" applyFont="1" applyFill="1" applyBorder="1" applyAlignment="1"/>
    <xf numFmtId="0" fontId="30" fillId="34" borderId="0" xfId="0" applyFont="1" applyFill="1"/>
    <xf numFmtId="0" fontId="35" fillId="0" borderId="0" xfId="0" applyFont="1" applyFill="1" applyBorder="1" applyAlignment="1">
      <alignment horizontal="center"/>
    </xf>
    <xf numFmtId="0" fontId="33" fillId="0" borderId="0" xfId="0" applyFont="1" applyFill="1" applyBorder="1" applyAlignment="1">
      <alignment horizontal="center"/>
    </xf>
    <xf numFmtId="164" fontId="35" fillId="35" borderId="36" xfId="49" applyNumberFormat="1" applyFont="1" applyFill="1" applyBorder="1" applyAlignment="1" applyProtection="1">
      <protection locked="0"/>
    </xf>
    <xf numFmtId="0" fontId="30" fillId="0" borderId="0" xfId="0" applyFont="1" applyFill="1"/>
    <xf numFmtId="0" fontId="33" fillId="119" borderId="0" xfId="0" applyFont="1" applyFill="1" applyBorder="1" applyAlignment="1" applyProtection="1">
      <alignment horizontal="center" wrapText="1"/>
    </xf>
    <xf numFmtId="0" fontId="33" fillId="119" borderId="13" xfId="0" applyFont="1" applyFill="1" applyBorder="1" applyAlignment="1" applyProtection="1">
      <alignment horizontal="center" wrapText="1"/>
    </xf>
    <xf numFmtId="0" fontId="33" fillId="0" borderId="0" xfId="0" applyFont="1" applyBorder="1" applyAlignment="1" applyProtection="1">
      <alignment horizontal="center" wrapText="1"/>
    </xf>
    <xf numFmtId="0" fontId="33" fillId="0" borderId="0" xfId="0" applyFont="1" applyBorder="1" applyAlignment="1" applyProtection="1">
      <alignment horizontal="center" vertical="center" wrapText="1"/>
    </xf>
    <xf numFmtId="0" fontId="33" fillId="0" borderId="0" xfId="0" applyFont="1" applyBorder="1" applyAlignment="1" applyProtection="1">
      <alignment horizontal="left" wrapText="1"/>
    </xf>
    <xf numFmtId="0" fontId="45" fillId="0" borderId="0" xfId="0" applyFont="1" applyBorder="1" applyAlignment="1" applyProtection="1">
      <alignment wrapText="1"/>
    </xf>
    <xf numFmtId="0" fontId="35" fillId="0" borderId="0" xfId="0" applyFont="1" applyBorder="1" applyAlignment="1" applyProtection="1">
      <alignment horizontal="center" vertical="center"/>
      <protection locked="0"/>
    </xf>
    <xf numFmtId="0" fontId="35" fillId="0" borderId="13" xfId="0" applyFont="1" applyBorder="1" applyAlignment="1" applyProtection="1">
      <alignment horizontal="center" vertical="center"/>
    </xf>
    <xf numFmtId="0" fontId="35" fillId="0" borderId="0" xfId="0" applyFont="1" applyAlignment="1" applyProtection="1">
      <alignment horizontal="center" vertical="center"/>
      <protection locked="0"/>
    </xf>
    <xf numFmtId="0" fontId="35" fillId="0" borderId="0" xfId="0" applyFont="1" applyAlignment="1" applyProtection="1">
      <alignment horizontal="center" vertical="center"/>
    </xf>
    <xf numFmtId="0" fontId="35" fillId="0" borderId="3" xfId="0" applyFont="1" applyBorder="1" applyAlignment="1" applyProtection="1">
      <alignment horizontal="center" vertical="center"/>
    </xf>
    <xf numFmtId="0" fontId="35" fillId="34" borderId="0" xfId="0" applyFont="1" applyFill="1" applyAlignment="1" applyProtection="1">
      <alignment horizontal="center" vertical="center"/>
    </xf>
    <xf numFmtId="0" fontId="35" fillId="34" borderId="0" xfId="0" applyFont="1" applyFill="1" applyAlignment="1" applyProtection="1">
      <alignment horizontal="center" vertical="center"/>
      <protection locked="0"/>
    </xf>
    <xf numFmtId="0" fontId="35" fillId="0" borderId="0" xfId="0" applyFont="1" applyBorder="1" applyAlignment="1" applyProtection="1">
      <alignment vertical="center" wrapText="1"/>
      <protection locked="0"/>
    </xf>
    <xf numFmtId="0" fontId="35" fillId="0" borderId="13" xfId="0" applyFont="1" applyBorder="1" applyAlignment="1" applyProtection="1">
      <alignment vertical="center" wrapText="1"/>
      <protection locked="0"/>
    </xf>
    <xf numFmtId="0" fontId="45" fillId="0" borderId="0" xfId="0" applyFont="1" applyAlignment="1" applyProtection="1">
      <alignment vertical="center" wrapText="1"/>
    </xf>
    <xf numFmtId="0" fontId="33" fillId="0" borderId="0" xfId="0" applyFont="1" applyAlignment="1" applyProtection="1">
      <alignment horizontal="left" vertical="center" wrapText="1"/>
    </xf>
    <xf numFmtId="0" fontId="35" fillId="0" borderId="0" xfId="0" applyFont="1" applyFill="1" applyAlignment="1" applyProtection="1">
      <alignment horizontal="left" vertical="center" wrapText="1"/>
    </xf>
    <xf numFmtId="0" fontId="35" fillId="0" borderId="0" xfId="0" applyFont="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3" xfId="0" applyFont="1" applyFill="1" applyBorder="1" applyAlignment="1" applyProtection="1">
      <alignment horizontal="left" vertical="center" wrapText="1"/>
    </xf>
    <xf numFmtId="0" fontId="33" fillId="0" borderId="0" xfId="0" applyFont="1" applyAlignment="1" applyProtection="1">
      <alignment horizontal="left" vertical="center" wrapText="1"/>
      <protection locked="0"/>
    </xf>
    <xf numFmtId="0" fontId="33" fillId="0" borderId="0" xfId="0" applyFont="1" applyBorder="1" applyAlignment="1" applyProtection="1">
      <alignment horizontal="left" vertical="center" wrapText="1"/>
    </xf>
    <xf numFmtId="0" fontId="45" fillId="0" borderId="0" xfId="0" applyFont="1" applyBorder="1" applyAlignment="1" applyProtection="1">
      <alignment vertical="center" wrapText="1"/>
    </xf>
    <xf numFmtId="0" fontId="33" fillId="0" borderId="0" xfId="0" applyFont="1" applyFill="1" applyBorder="1" applyAlignment="1" applyProtection="1">
      <alignment horizontal="left" vertical="center" wrapText="1"/>
    </xf>
    <xf numFmtId="0" fontId="33" fillId="34" borderId="0" xfId="0" applyFont="1" applyFill="1" applyBorder="1" applyAlignment="1" applyProtection="1">
      <alignment horizontal="left" vertical="center" wrapText="1"/>
    </xf>
    <xf numFmtId="0" fontId="33" fillId="0" borderId="0" xfId="0" applyFont="1" applyBorder="1" applyAlignment="1" applyProtection="1">
      <alignment vertical="center" wrapText="1"/>
    </xf>
    <xf numFmtId="0" fontId="33" fillId="0" borderId="0" xfId="0" applyFont="1" applyFill="1" applyBorder="1" applyAlignment="1" applyProtection="1">
      <alignment vertical="center" wrapText="1"/>
    </xf>
    <xf numFmtId="0" fontId="35" fillId="0" borderId="0" xfId="0" applyFont="1" applyBorder="1" applyAlignment="1" applyProtection="1">
      <alignment horizontal="center" vertical="center" wrapText="1"/>
      <protection locked="0"/>
    </xf>
    <xf numFmtId="0" fontId="45" fillId="0" borderId="0" xfId="0" applyFont="1" applyBorder="1" applyAlignment="1" applyProtection="1">
      <alignment horizontal="left" vertical="center" wrapText="1"/>
    </xf>
    <xf numFmtId="0" fontId="33" fillId="0" borderId="3" xfId="0" applyFont="1" applyBorder="1" applyAlignment="1" applyProtection="1">
      <alignment horizontal="left" vertical="center" wrapText="1"/>
    </xf>
    <xf numFmtId="0" fontId="33" fillId="0" borderId="0" xfId="0" applyFont="1" applyBorder="1" applyAlignment="1" applyProtection="1">
      <alignment horizontal="left" vertical="center" wrapText="1"/>
      <protection locked="0"/>
    </xf>
    <xf numFmtId="0" fontId="33" fillId="34" borderId="0" xfId="0" applyFont="1" applyFill="1" applyBorder="1" applyAlignment="1" applyProtection="1">
      <alignment horizontal="left" vertical="center" wrapText="1"/>
      <protection locked="0"/>
    </xf>
    <xf numFmtId="0" fontId="35" fillId="0" borderId="0" xfId="0" applyFont="1" applyAlignment="1" applyProtection="1">
      <alignment vertical="center" wrapText="1"/>
      <protection locked="0"/>
    </xf>
    <xf numFmtId="0" fontId="35" fillId="0" borderId="0" xfId="0" applyFont="1" applyAlignment="1" applyProtection="1">
      <alignment horizontal="left" vertical="center" wrapText="1"/>
      <protection locked="0"/>
    </xf>
    <xf numFmtId="0" fontId="35" fillId="0" borderId="0" xfId="0" applyFont="1" applyFill="1" applyAlignment="1" applyProtection="1">
      <alignment horizontal="center" vertical="center"/>
    </xf>
    <xf numFmtId="0" fontId="33" fillId="0" borderId="0" xfId="0" applyFont="1" applyFill="1" applyAlignment="1" applyProtection="1">
      <alignment horizontal="left" vertical="center" wrapText="1"/>
    </xf>
    <xf numFmtId="0" fontId="45" fillId="0" borderId="0" xfId="0" applyFont="1" applyAlignment="1" applyProtection="1">
      <alignment vertical="center" wrapText="1"/>
      <protection locked="0"/>
    </xf>
    <xf numFmtId="0" fontId="35" fillId="0" borderId="3" xfId="0" applyFont="1" applyFill="1" applyBorder="1" applyAlignment="1" applyProtection="1">
      <alignment horizontal="center" vertical="center"/>
    </xf>
    <xf numFmtId="0" fontId="33" fillId="0" borderId="3" xfId="0" applyFont="1" applyFill="1" applyBorder="1" applyAlignment="1" applyProtection="1">
      <alignment horizontal="left" vertical="center" wrapText="1"/>
    </xf>
    <xf numFmtId="0" fontId="35" fillId="0" borderId="0" xfId="0" applyFont="1" applyBorder="1" applyAlignment="1" applyProtection="1">
      <alignment horizontal="center" vertical="center"/>
    </xf>
    <xf numFmtId="169" fontId="33" fillId="0" borderId="0" xfId="0" applyNumberFormat="1" applyFont="1" applyAlignment="1" applyProtection="1">
      <alignment horizontal="center" vertical="center"/>
    </xf>
    <xf numFmtId="0" fontId="35" fillId="0" borderId="0" xfId="0" applyFont="1" applyAlignment="1" applyProtection="1">
      <alignment vertical="center" wrapText="1"/>
    </xf>
    <xf numFmtId="0" fontId="35" fillId="119" borderId="0" xfId="0" applyFont="1" applyFill="1" applyBorder="1" applyAlignment="1" applyProtection="1">
      <alignment vertical="center"/>
      <protection locked="0"/>
    </xf>
    <xf numFmtId="0" fontId="35" fillId="119" borderId="0" xfId="0" applyFont="1" applyFill="1" applyBorder="1" applyAlignment="1" applyProtection="1">
      <alignment vertical="center" wrapText="1"/>
      <protection locked="0"/>
    </xf>
    <xf numFmtId="0" fontId="35" fillId="119" borderId="13" xfId="0" applyFont="1" applyFill="1" applyBorder="1" applyAlignment="1" applyProtection="1">
      <alignment vertical="center"/>
      <protection locked="0"/>
    </xf>
    <xf numFmtId="0" fontId="35" fillId="119" borderId="13" xfId="0" applyFont="1" applyFill="1" applyBorder="1" applyAlignment="1" applyProtection="1">
      <alignment vertical="center" wrapText="1"/>
      <protection locked="0"/>
    </xf>
    <xf numFmtId="0" fontId="33" fillId="119" borderId="0" xfId="0" applyFont="1" applyFill="1" applyBorder="1" applyAlignment="1" applyProtection="1">
      <alignment horizontal="left" vertical="center"/>
    </xf>
    <xf numFmtId="0" fontId="35" fillId="119" borderId="0" xfId="0" applyFont="1" applyFill="1" applyAlignment="1" applyProtection="1">
      <alignment vertical="center" wrapText="1"/>
      <protection locked="0"/>
    </xf>
    <xf numFmtId="0" fontId="35" fillId="119" borderId="0" xfId="0" applyFont="1" applyFill="1" applyAlignment="1" applyProtection="1">
      <alignment vertical="center"/>
    </xf>
    <xf numFmtId="0" fontId="35" fillId="119" borderId="0" xfId="0" applyFont="1" applyFill="1" applyAlignment="1" applyProtection="1">
      <alignment horizontal="left" vertical="center" wrapText="1"/>
    </xf>
    <xf numFmtId="0" fontId="35" fillId="119" borderId="0" xfId="0" applyFont="1" applyFill="1" applyBorder="1" applyAlignment="1" applyProtection="1">
      <alignment horizontal="left" vertical="center" wrapText="1"/>
    </xf>
    <xf numFmtId="0" fontId="33" fillId="119" borderId="0" xfId="0" applyFont="1" applyFill="1" applyAlignment="1" applyProtection="1">
      <alignment horizontal="left" vertical="center" wrapText="1"/>
    </xf>
    <xf numFmtId="0" fontId="35" fillId="119" borderId="0" xfId="0" applyFont="1" applyFill="1" applyAlignment="1" applyProtection="1">
      <alignment vertical="center"/>
      <protection locked="0"/>
    </xf>
    <xf numFmtId="0" fontId="35" fillId="119" borderId="0" xfId="0" applyFont="1" applyFill="1" applyAlignment="1" applyProtection="1">
      <alignment horizontal="left" vertical="center" wrapText="1"/>
      <protection locked="0"/>
    </xf>
    <xf numFmtId="0" fontId="29" fillId="119" borderId="0" xfId="0" applyFont="1" applyFill="1" applyAlignment="1" applyProtection="1">
      <alignment horizontal="left" vertical="center" wrapText="1"/>
    </xf>
    <xf numFmtId="0" fontId="35" fillId="119" borderId="0" xfId="5212" applyFont="1" applyFill="1" applyBorder="1" applyAlignment="1" applyProtection="1">
      <alignment horizontal="left" vertical="center" wrapText="1"/>
    </xf>
    <xf numFmtId="0" fontId="320" fillId="119" borderId="0" xfId="0" applyFont="1" applyFill="1" applyAlignment="1" applyProtection="1">
      <alignment vertical="center" wrapText="1"/>
      <protection locked="0"/>
    </xf>
    <xf numFmtId="0" fontId="29" fillId="119" borderId="0" xfId="0" applyFont="1" applyFill="1" applyAlignment="1" applyProtection="1">
      <alignment horizontal="left" vertical="center"/>
    </xf>
    <xf numFmtId="0" fontId="29" fillId="119" borderId="0" xfId="0" applyFont="1" applyFill="1" applyAlignment="1" applyProtection="1">
      <alignment horizontal="left" vertical="center" wrapText="1"/>
      <protection locked="0"/>
    </xf>
    <xf numFmtId="0" fontId="42" fillId="119" borderId="0" xfId="0" applyFont="1" applyFill="1" applyBorder="1" applyAlignment="1" applyProtection="1">
      <alignment horizontal="left" vertical="center" wrapText="1"/>
    </xf>
    <xf numFmtId="0" fontId="0" fillId="119" borderId="0" xfId="0" applyFill="1" applyAlignment="1" applyProtection="1">
      <alignment horizontal="left" vertical="center" wrapText="1"/>
    </xf>
    <xf numFmtId="0" fontId="35" fillId="119" borderId="0" xfId="0" applyFont="1" applyFill="1" applyAlignment="1" applyProtection="1">
      <alignment horizontal="right" vertical="center"/>
    </xf>
    <xf numFmtId="0" fontId="33" fillId="34" borderId="0" xfId="0" applyFont="1" applyFill="1" applyBorder="1" applyAlignment="1" applyProtection="1">
      <alignment horizontal="left" vertical="center"/>
    </xf>
    <xf numFmtId="0" fontId="0" fillId="119" borderId="0" xfId="0" applyFont="1" applyFill="1" applyAlignment="1" applyProtection="1">
      <alignment horizontal="left" vertical="center" wrapText="1"/>
    </xf>
    <xf numFmtId="0" fontId="0" fillId="119" borderId="0" xfId="0" applyFont="1" applyFill="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36" fillId="0" borderId="0" xfId="0" applyFont="1" applyBorder="1" applyAlignment="1">
      <alignment horizontal="right" wrapText="1"/>
    </xf>
    <xf numFmtId="0" fontId="36" fillId="0" borderId="0" xfId="0" applyFont="1" applyFill="1" applyBorder="1" applyAlignment="1">
      <alignment horizontal="right" wrapText="1"/>
    </xf>
    <xf numFmtId="0" fontId="35" fillId="0" borderId="0" xfId="0" applyFont="1" applyBorder="1" applyAlignment="1">
      <alignment wrapText="1"/>
    </xf>
    <xf numFmtId="0" fontId="47" fillId="0" borderId="0" xfId="0" applyFont="1" applyBorder="1" applyAlignment="1">
      <alignment wrapText="1"/>
    </xf>
    <xf numFmtId="0" fontId="33" fillId="0" borderId="0" xfId="0" applyFont="1" applyFill="1" applyAlignment="1">
      <alignment wrapText="1"/>
    </xf>
    <xf numFmtId="0" fontId="33" fillId="0" borderId="0" xfId="0" applyFont="1" applyFill="1" applyBorder="1" applyAlignment="1">
      <alignment wrapText="1"/>
    </xf>
    <xf numFmtId="0" fontId="35" fillId="0" borderId="0" xfId="0" applyFont="1" applyFill="1" applyAlignment="1">
      <alignment wrapText="1"/>
    </xf>
    <xf numFmtId="0" fontId="30" fillId="0" borderId="0" xfId="0" applyFont="1" applyFill="1" applyAlignment="1">
      <alignment wrapText="1"/>
    </xf>
    <xf numFmtId="0" fontId="30" fillId="0" borderId="0" xfId="0" applyFont="1" applyAlignment="1">
      <alignment wrapText="1"/>
    </xf>
    <xf numFmtId="0" fontId="47" fillId="0" borderId="0" xfId="0" applyFont="1" applyBorder="1" applyAlignment="1"/>
    <xf numFmtId="0" fontId="47" fillId="0" borderId="0" xfId="0" applyFont="1" applyAlignment="1"/>
    <xf numFmtId="0" fontId="33" fillId="0" borderId="0" xfId="0" applyFont="1" applyFill="1" applyAlignment="1"/>
    <xf numFmtId="0" fontId="35" fillId="0" borderId="77" xfId="0" applyFont="1" applyBorder="1" applyAlignment="1" applyProtection="1">
      <alignment horizontal="center" vertical="center" wrapText="1"/>
    </xf>
    <xf numFmtId="0" fontId="35" fillId="0" borderId="33" xfId="0" applyFont="1" applyBorder="1" applyAlignment="1" applyProtection="1">
      <alignment horizontal="center" vertical="center" wrapText="1"/>
    </xf>
    <xf numFmtId="0" fontId="35" fillId="0" borderId="29" xfId="0" applyFont="1" applyBorder="1" applyAlignment="1" applyProtection="1">
      <alignment horizontal="center" vertical="center" wrapText="1"/>
    </xf>
    <xf numFmtId="0" fontId="35" fillId="0" borderId="34" xfId="0" applyFont="1" applyBorder="1" applyAlignment="1" applyProtection="1">
      <alignment horizontal="center" vertical="center" wrapText="1"/>
    </xf>
    <xf numFmtId="0" fontId="36" fillId="0" borderId="0" xfId="0" applyFont="1" applyFill="1" applyBorder="1" applyAlignment="1" applyProtection="1">
      <alignment vertical="top" wrapText="1"/>
    </xf>
    <xf numFmtId="0" fontId="36" fillId="0" borderId="0" xfId="0" applyFont="1" applyFill="1" applyBorder="1" applyAlignment="1" applyProtection="1">
      <alignment vertical="top"/>
    </xf>
    <xf numFmtId="0" fontId="32" fillId="0" borderId="161" xfId="0" applyFont="1" applyFill="1" applyBorder="1" applyProtection="1">
      <protection locked="0"/>
    </xf>
    <xf numFmtId="0" fontId="39" fillId="0" borderId="0" xfId="0" applyFont="1" applyAlignment="1" applyProtection="1">
      <alignment wrapText="1"/>
    </xf>
    <xf numFmtId="0" fontId="39" fillId="0" borderId="35" xfId="0" applyFont="1" applyFill="1" applyBorder="1" applyAlignment="1" applyProtection="1">
      <alignment wrapText="1"/>
    </xf>
    <xf numFmtId="0" fontId="39" fillId="0" borderId="35" xfId="0" applyFont="1" applyBorder="1" applyAlignment="1" applyProtection="1">
      <alignment wrapText="1"/>
    </xf>
    <xf numFmtId="164" fontId="35" fillId="37" borderId="80" xfId="49" applyNumberFormat="1" applyFont="1" applyFill="1" applyBorder="1" applyAlignment="1" applyProtection="1">
      <alignment vertical="center"/>
    </xf>
    <xf numFmtId="0" fontId="35" fillId="0" borderId="92" xfId="0" applyFont="1" applyBorder="1" applyAlignment="1" applyProtection="1">
      <alignment vertical="center"/>
      <protection locked="0"/>
    </xf>
    <xf numFmtId="0" fontId="33" fillId="35" borderId="78" xfId="0" applyFont="1" applyFill="1" applyBorder="1" applyAlignment="1" applyProtection="1"/>
    <xf numFmtId="0" fontId="33" fillId="35" borderId="127" xfId="0" applyFont="1" applyFill="1" applyBorder="1" applyProtection="1"/>
    <xf numFmtId="164" fontId="0" fillId="35" borderId="41" xfId="49" applyNumberFormat="1" applyFont="1" applyFill="1" applyBorder="1" applyProtection="1"/>
    <xf numFmtId="164" fontId="0" fillId="35" borderId="40" xfId="49" applyNumberFormat="1" applyFont="1" applyFill="1" applyBorder="1" applyProtection="1"/>
    <xf numFmtId="164" fontId="0" fillId="35" borderId="39" xfId="49" applyNumberFormat="1" applyFont="1" applyFill="1" applyBorder="1" applyProtection="1"/>
    <xf numFmtId="0" fontId="45" fillId="0" borderId="0" xfId="0" applyFont="1" applyAlignment="1" applyProtection="1">
      <alignment vertical="center"/>
    </xf>
    <xf numFmtId="0" fontId="45" fillId="0" borderId="0" xfId="0" applyFont="1" applyBorder="1" applyAlignment="1" applyProtection="1">
      <alignment horizontal="left" vertical="center"/>
    </xf>
    <xf numFmtId="0" fontId="45" fillId="0" borderId="0" xfId="0" applyFont="1" applyBorder="1" applyAlignment="1" applyProtection="1">
      <alignment vertical="center"/>
    </xf>
    <xf numFmtId="0" fontId="35" fillId="0" borderId="0" xfId="0" applyFont="1" applyAlignment="1" applyProtection="1">
      <alignment horizontal="left" vertical="top" wrapText="1"/>
    </xf>
    <xf numFmtId="0" fontId="50" fillId="0" borderId="0" xfId="0" applyFont="1" applyBorder="1" applyAlignment="1" applyProtection="1">
      <alignment horizontal="center"/>
    </xf>
    <xf numFmtId="0" fontId="31" fillId="34" borderId="0" xfId="0" applyFont="1" applyFill="1" applyAlignment="1" applyProtection="1">
      <alignment horizontal="left"/>
      <protection locked="0"/>
    </xf>
    <xf numFmtId="0" fontId="30" fillId="0" borderId="0" xfId="0" applyFont="1" applyProtection="1">
      <protection locked="0"/>
    </xf>
    <xf numFmtId="0" fontId="0" fillId="0" borderId="0" xfId="0" applyAlignment="1" applyProtection="1">
      <alignment vertical="top" wrapText="1"/>
      <protection locked="0"/>
    </xf>
    <xf numFmtId="0" fontId="0" fillId="0" borderId="0" xfId="0" applyFont="1" applyAlignment="1" applyProtection="1">
      <alignment vertical="top"/>
      <protection locked="0"/>
    </xf>
    <xf numFmtId="0" fontId="15" fillId="0" borderId="0" xfId="0" applyFont="1" applyAlignment="1" applyProtection="1">
      <alignment vertical="top"/>
    </xf>
    <xf numFmtId="0" fontId="31" fillId="34" borderId="3" xfId="0" applyFont="1" applyFill="1" applyBorder="1" applyAlignment="1" applyProtection="1">
      <alignment horizontal="left"/>
      <protection locked="0"/>
    </xf>
    <xf numFmtId="0" fontId="30" fillId="0" borderId="3" xfId="0" applyFont="1" applyBorder="1" applyProtection="1">
      <protection locked="0"/>
    </xf>
    <xf numFmtId="0" fontId="0" fillId="0" borderId="3" xfId="0" applyBorder="1" applyAlignment="1" applyProtection="1">
      <alignment vertical="top" wrapText="1"/>
      <protection locked="0"/>
    </xf>
    <xf numFmtId="0" fontId="43" fillId="34" borderId="0" xfId="0" applyFont="1" applyFill="1" applyAlignment="1" applyProtection="1">
      <alignment horizontal="left"/>
      <protection locked="0"/>
    </xf>
    <xf numFmtId="0" fontId="328" fillId="0" borderId="0" xfId="0" applyFont="1" applyBorder="1" applyAlignment="1" applyProtection="1">
      <alignment horizontal="left" indent="2"/>
      <protection locked="0"/>
    </xf>
    <xf numFmtId="0" fontId="33" fillId="0" borderId="0" xfId="0" applyFont="1" applyBorder="1" applyAlignment="1" applyProtection="1">
      <alignment horizontal="left" vertical="top" wrapText="1"/>
    </xf>
    <xf numFmtId="0" fontId="35" fillId="0" borderId="0" xfId="0" applyFont="1" applyBorder="1" applyAlignment="1" applyProtection="1">
      <alignment vertical="top"/>
      <protection locked="0"/>
    </xf>
    <xf numFmtId="0" fontId="328" fillId="34" borderId="0" xfId="0" applyFont="1" applyFill="1" applyProtection="1">
      <protection locked="0"/>
    </xf>
    <xf numFmtId="0" fontId="29" fillId="34" borderId="0" xfId="0" applyFont="1" applyFill="1" applyAlignment="1" applyProtection="1">
      <alignment vertical="top" wrapText="1"/>
    </xf>
    <xf numFmtId="0" fontId="30" fillId="0" borderId="0" xfId="0" quotePrefix="1" applyFont="1" applyAlignment="1" applyProtection="1">
      <alignment vertical="top"/>
      <protection locked="0"/>
    </xf>
    <xf numFmtId="0" fontId="30" fillId="34" borderId="0" xfId="0" applyFont="1" applyFill="1" applyProtection="1">
      <protection locked="0"/>
    </xf>
    <xf numFmtId="0" fontId="0" fillId="34" borderId="0" xfId="0" applyFill="1" applyAlignment="1" applyProtection="1">
      <alignment vertical="top" wrapText="1"/>
      <protection locked="0"/>
    </xf>
    <xf numFmtId="0" fontId="0" fillId="0" borderId="52" xfId="0" applyFill="1" applyBorder="1" applyAlignment="1" applyProtection="1">
      <protection locked="0"/>
    </xf>
    <xf numFmtId="0" fontId="0" fillId="0" borderId="61" xfId="0" applyFill="1" applyBorder="1" applyAlignment="1" applyProtection="1">
      <protection locked="0"/>
    </xf>
    <xf numFmtId="0" fontId="0" fillId="34" borderId="61" xfId="0" applyFill="1" applyBorder="1" applyAlignment="1" applyProtection="1">
      <protection locked="0"/>
    </xf>
    <xf numFmtId="0" fontId="0" fillId="0" borderId="60" xfId="0" applyFill="1" applyBorder="1" applyAlignment="1" applyProtection="1">
      <protection locked="0"/>
    </xf>
    <xf numFmtId="0" fontId="0" fillId="0" borderId="55" xfId="0" applyFill="1" applyBorder="1" applyAlignment="1" applyProtection="1">
      <protection locked="0"/>
    </xf>
    <xf numFmtId="0" fontId="0" fillId="0" borderId="0" xfId="0" applyFill="1" applyAlignment="1" applyProtection="1">
      <protection locked="0"/>
    </xf>
    <xf numFmtId="0" fontId="0" fillId="34" borderId="0" xfId="0" applyFill="1" applyAlignment="1" applyProtection="1">
      <protection locked="0"/>
    </xf>
    <xf numFmtId="0" fontId="0" fillId="0" borderId="0" xfId="0" applyFill="1" applyBorder="1" applyAlignment="1" applyProtection="1">
      <protection locked="0"/>
    </xf>
    <xf numFmtId="0" fontId="0" fillId="0" borderId="37" xfId="0" applyFill="1" applyBorder="1" applyAlignment="1" applyProtection="1">
      <protection locked="0"/>
    </xf>
    <xf numFmtId="0" fontId="0" fillId="0" borderId="59" xfId="0" applyFill="1" applyBorder="1" applyAlignment="1" applyProtection="1">
      <protection locked="0"/>
    </xf>
    <xf numFmtId="0" fontId="0" fillId="0" borderId="56" xfId="0" applyFill="1" applyBorder="1" applyAlignment="1" applyProtection="1">
      <protection locked="0"/>
    </xf>
    <xf numFmtId="0" fontId="0" fillId="34" borderId="56" xfId="0" applyFill="1" applyBorder="1" applyAlignment="1" applyProtection="1">
      <protection locked="0"/>
    </xf>
    <xf numFmtId="164" fontId="14" fillId="0" borderId="56" xfId="49" applyNumberFormat="1" applyFont="1" applyFill="1" applyBorder="1" applyAlignment="1" applyProtection="1">
      <protection locked="0"/>
    </xf>
    <xf numFmtId="164" fontId="14" fillId="0" borderId="58" xfId="49" applyNumberFormat="1" applyFont="1" applyFill="1" applyBorder="1" applyAlignment="1" applyProtection="1">
      <protection locked="0"/>
    </xf>
    <xf numFmtId="0" fontId="35" fillId="0" borderId="0" xfId="0" quotePrefix="1" applyFont="1" applyFill="1" applyAlignment="1" applyProtection="1">
      <alignment horizontal="center" vertical="top"/>
    </xf>
    <xf numFmtId="164" fontId="31" fillId="34" borderId="0" xfId="49" applyNumberFormat="1" applyFont="1" applyFill="1" applyAlignment="1" applyProtection="1">
      <alignment horizontal="left"/>
      <protection locked="0"/>
    </xf>
    <xf numFmtId="0" fontId="30" fillId="0" borderId="0" xfId="0" applyFont="1" applyAlignment="1" applyProtection="1">
      <protection locked="0"/>
    </xf>
    <xf numFmtId="0" fontId="35" fillId="0" borderId="0" xfId="0" applyFont="1" applyAlignment="1" applyProtection="1">
      <alignment vertical="top" wrapText="1"/>
    </xf>
    <xf numFmtId="0" fontId="35" fillId="0" borderId="0" xfId="0" quotePrefix="1" applyFont="1" applyFill="1" applyAlignment="1" applyProtection="1">
      <alignment vertical="top"/>
      <protection locked="0"/>
    </xf>
    <xf numFmtId="0" fontId="35" fillId="121" borderId="162" xfId="0" applyFont="1" applyFill="1" applyBorder="1" applyAlignment="1" applyProtection="1">
      <alignment vertical="top"/>
    </xf>
    <xf numFmtId="0" fontId="0" fillId="34" borderId="0" xfId="0" applyFill="1" applyBorder="1" applyAlignment="1" applyProtection="1">
      <alignment horizontal="left" vertical="top" wrapText="1"/>
    </xf>
    <xf numFmtId="0" fontId="35" fillId="122" borderId="162" xfId="0" applyFont="1" applyFill="1" applyBorder="1" applyAlignment="1" applyProtection="1">
      <alignment vertical="top"/>
    </xf>
    <xf numFmtId="0" fontId="35" fillId="34" borderId="0" xfId="0" applyFont="1" applyFill="1" applyBorder="1" applyAlignment="1" applyProtection="1">
      <alignment horizontal="left"/>
      <protection locked="0"/>
    </xf>
    <xf numFmtId="0" fontId="35" fillId="34" borderId="0" xfId="0" applyFont="1" applyFill="1" applyBorder="1" applyAlignment="1" applyProtection="1">
      <alignment horizontal="left" vertical="top" wrapText="1"/>
    </xf>
    <xf numFmtId="0" fontId="35" fillId="34" borderId="0" xfId="0" applyFont="1" applyFill="1" applyAlignment="1" applyProtection="1">
      <alignment horizontal="left" vertical="top" wrapText="1"/>
    </xf>
    <xf numFmtId="0" fontId="35" fillId="0" borderId="0" xfId="0" applyFont="1" applyFill="1" applyAlignment="1" applyProtection="1">
      <alignment horizontal="center" vertical="top"/>
      <protection locked="0"/>
    </xf>
    <xf numFmtId="0" fontId="0" fillId="34" borderId="0" xfId="0" applyFont="1" applyFill="1" applyAlignment="1" applyProtection="1">
      <alignment horizontal="center" vertical="top"/>
      <protection locked="0"/>
    </xf>
    <xf numFmtId="0" fontId="30" fillId="123" borderId="0" xfId="0" applyFont="1" applyFill="1" applyBorder="1" applyAlignment="1" applyProtection="1">
      <alignment vertical="top"/>
      <protection locked="0"/>
    </xf>
    <xf numFmtId="0" fontId="29" fillId="0" borderId="0" xfId="0" applyFont="1" applyFill="1" applyAlignment="1" applyProtection="1">
      <alignment horizontal="left" vertical="top" wrapText="1"/>
    </xf>
    <xf numFmtId="0" fontId="0" fillId="0" borderId="0" xfId="0" applyFont="1" applyAlignment="1" applyProtection="1">
      <alignment horizontal="center" vertical="top"/>
      <protection locked="0"/>
    </xf>
    <xf numFmtId="0" fontId="29" fillId="0" borderId="0" xfId="0" applyFont="1" applyAlignment="1" applyProtection="1">
      <alignment horizontal="left" vertical="top" wrapText="1"/>
      <protection locked="0"/>
    </xf>
    <xf numFmtId="164" fontId="35" fillId="120" borderId="36" xfId="49" applyNumberFormat="1" applyFont="1" applyFill="1" applyBorder="1" applyAlignment="1" applyProtection="1">
      <protection locked="0"/>
    </xf>
    <xf numFmtId="0" fontId="329" fillId="34" borderId="0" xfId="0" applyFont="1" applyFill="1" applyAlignment="1" applyProtection="1">
      <alignment horizontal="left"/>
      <protection locked="0"/>
    </xf>
    <xf numFmtId="0" fontId="330" fillId="120" borderId="0" xfId="0" applyFont="1" applyFill="1" applyBorder="1" applyAlignment="1" applyProtection="1">
      <alignment vertical="top"/>
      <protection locked="0"/>
    </xf>
    <xf numFmtId="0" fontId="331" fillId="120" borderId="0" xfId="0" applyFont="1" applyFill="1" applyBorder="1" applyAlignment="1" applyProtection="1">
      <alignment horizontal="left" vertical="top" wrapText="1"/>
    </xf>
    <xf numFmtId="0" fontId="330" fillId="120" borderId="0" xfId="0" applyFont="1" applyFill="1" applyAlignment="1" applyProtection="1">
      <alignment horizontal="center" vertical="top"/>
    </xf>
    <xf numFmtId="0" fontId="331" fillId="120" borderId="0" xfId="0" applyFont="1" applyFill="1" applyAlignment="1" applyProtection="1">
      <alignment horizontal="left" vertical="top" wrapText="1"/>
    </xf>
    <xf numFmtId="164" fontId="14" fillId="120" borderId="0" xfId="49" applyNumberFormat="1" applyFont="1" applyFill="1" applyBorder="1" applyProtection="1">
      <protection locked="0"/>
    </xf>
    <xf numFmtId="0" fontId="332" fillId="120" borderId="0" xfId="0" applyFont="1" applyFill="1" applyAlignment="1" applyProtection="1">
      <alignment vertical="top" wrapText="1"/>
    </xf>
    <xf numFmtId="0" fontId="330" fillId="120" borderId="0" xfId="0" applyFont="1" applyFill="1" applyAlignment="1" applyProtection="1">
      <alignment horizontal="center" vertical="top"/>
      <protection locked="0"/>
    </xf>
    <xf numFmtId="0" fontId="31" fillId="34" borderId="0" xfId="0" applyFont="1" applyFill="1" applyAlignment="1" applyProtection="1">
      <alignment horizontal="left"/>
    </xf>
    <xf numFmtId="0" fontId="30" fillId="123" borderId="162" xfId="0" applyFont="1" applyFill="1" applyBorder="1" applyAlignment="1" applyProtection="1">
      <alignment vertical="top"/>
    </xf>
    <xf numFmtId="0" fontId="29" fillId="0" borderId="0" xfId="0" applyFont="1" applyAlignment="1" applyProtection="1">
      <alignment horizontal="left" vertical="top" wrapText="1"/>
    </xf>
    <xf numFmtId="0" fontId="0" fillId="0" borderId="0" xfId="0" applyFont="1" applyFill="1" applyAlignment="1" applyProtection="1">
      <alignment horizontal="center" vertical="top"/>
    </xf>
    <xf numFmtId="0" fontId="30" fillId="0" borderId="162" xfId="0" applyFont="1" applyFill="1" applyBorder="1" applyAlignment="1" applyProtection="1">
      <alignment vertical="top"/>
    </xf>
    <xf numFmtId="0" fontId="29" fillId="0" borderId="3" xfId="0" applyFont="1" applyFill="1" applyBorder="1" applyAlignment="1" applyProtection="1">
      <alignment horizontal="left" vertical="top" wrapText="1"/>
    </xf>
    <xf numFmtId="164" fontId="333" fillId="124" borderId="36" xfId="49" applyNumberFormat="1" applyFont="1" applyFill="1" applyBorder="1" applyAlignment="1" applyProtection="1">
      <protection locked="0"/>
    </xf>
    <xf numFmtId="0" fontId="334" fillId="34" borderId="0" xfId="0" applyFont="1" applyFill="1" applyAlignment="1" applyProtection="1">
      <alignment horizontal="left"/>
      <protection locked="0"/>
    </xf>
    <xf numFmtId="0" fontId="333" fillId="124" borderId="162" xfId="0" applyFont="1" applyFill="1" applyBorder="1" applyAlignment="1" applyProtection="1">
      <alignment vertical="top"/>
    </xf>
    <xf numFmtId="0" fontId="335" fillId="124" borderId="0" xfId="0" applyFont="1" applyFill="1" applyAlignment="1" applyProtection="1">
      <alignment horizontal="left" vertical="top" wrapText="1"/>
    </xf>
    <xf numFmtId="0" fontId="333" fillId="124" borderId="0" xfId="0" applyFont="1" applyFill="1" applyBorder="1" applyAlignment="1" applyProtection="1">
      <alignment horizontal="center" vertical="top"/>
    </xf>
    <xf numFmtId="0" fontId="30" fillId="0" borderId="0" xfId="0" applyFont="1" applyFill="1" applyBorder="1" applyProtection="1">
      <protection locked="0"/>
    </xf>
    <xf numFmtId="0" fontId="0" fillId="0" borderId="0" xfId="0" applyFill="1" applyAlignment="1" applyProtection="1">
      <alignment vertical="top" wrapText="1"/>
      <protection locked="0"/>
    </xf>
    <xf numFmtId="0" fontId="0" fillId="0" borderId="0" xfId="0" applyFont="1" applyFill="1" applyBorder="1" applyAlignment="1" applyProtection="1">
      <alignment horizontal="center" vertical="top"/>
    </xf>
    <xf numFmtId="0" fontId="31" fillId="34" borderId="0" xfId="0" applyFont="1" applyFill="1" applyBorder="1" applyAlignment="1" applyProtection="1">
      <alignment horizontal="left"/>
      <protection locked="0"/>
    </xf>
    <xf numFmtId="0" fontId="29" fillId="0" borderId="0" xfId="0" applyFont="1" applyFill="1" applyBorder="1" applyAlignment="1" applyProtection="1">
      <alignment horizontal="left" vertical="top" wrapText="1"/>
    </xf>
    <xf numFmtId="0" fontId="336" fillId="0" borderId="0" xfId="0" applyFont="1" applyFill="1" applyProtection="1">
      <protection locked="0"/>
    </xf>
    <xf numFmtId="0" fontId="44" fillId="0" borderId="0" xfId="0" applyFont="1" applyFill="1" applyAlignment="1" applyProtection="1">
      <alignment vertical="top" wrapText="1"/>
    </xf>
    <xf numFmtId="0" fontId="0" fillId="0" borderId="0" xfId="0" applyFont="1" applyFill="1" applyBorder="1" applyAlignment="1" applyProtection="1">
      <alignment horizontal="center" vertical="top"/>
      <protection locked="0"/>
    </xf>
    <xf numFmtId="0" fontId="30" fillId="0" borderId="0" xfId="0" applyFont="1" applyFill="1" applyProtection="1">
      <protection locked="0"/>
    </xf>
    <xf numFmtId="0" fontId="30" fillId="34" borderId="162" xfId="0" applyFont="1" applyFill="1" applyBorder="1" applyAlignment="1" applyProtection="1">
      <alignment vertical="top"/>
    </xf>
    <xf numFmtId="0" fontId="29" fillId="34" borderId="0" xfId="0" applyFont="1" applyFill="1" applyAlignment="1" applyProtection="1">
      <alignment horizontal="left" vertical="top" wrapText="1"/>
    </xf>
    <xf numFmtId="0" fontId="35" fillId="34" borderId="0" xfId="0" applyFont="1" applyFill="1" applyAlignment="1" applyProtection="1">
      <alignment horizontal="center" vertical="top" wrapText="1"/>
    </xf>
    <xf numFmtId="164" fontId="14" fillId="34" borderId="36" xfId="49" applyNumberFormat="1" applyFont="1" applyFill="1" applyBorder="1" applyAlignment="1" applyProtection="1"/>
    <xf numFmtId="0" fontId="35" fillId="0" borderId="0" xfId="0" applyFont="1" applyFill="1" applyAlignment="1" applyProtection="1">
      <alignment horizontal="center" vertical="top" wrapText="1"/>
    </xf>
    <xf numFmtId="0" fontId="35" fillId="0" borderId="0" xfId="0" applyFont="1" applyFill="1" applyAlignment="1" applyProtection="1">
      <alignment horizontal="center" vertical="top" wrapText="1"/>
      <protection locked="0"/>
    </xf>
    <xf numFmtId="164" fontId="14" fillId="120" borderId="36" xfId="49" applyNumberFormat="1" applyFont="1" applyFill="1" applyBorder="1" applyAlignment="1" applyProtection="1">
      <protection locked="0"/>
    </xf>
    <xf numFmtId="0" fontId="329" fillId="34" borderId="0" xfId="0" applyFont="1" applyFill="1" applyAlignment="1" applyProtection="1">
      <alignment horizontal="left"/>
    </xf>
    <xf numFmtId="0" fontId="330" fillId="120" borderId="0" xfId="0" applyFont="1" applyFill="1" applyBorder="1" applyAlignment="1" applyProtection="1">
      <alignment horizontal="left" indent="2"/>
    </xf>
    <xf numFmtId="0" fontId="330" fillId="120" borderId="0" xfId="0" applyFont="1" applyFill="1" applyBorder="1" applyAlignment="1" applyProtection="1">
      <alignment horizontal="left" vertical="top" wrapText="1"/>
    </xf>
    <xf numFmtId="0" fontId="330" fillId="120" borderId="0" xfId="0" applyFont="1" applyFill="1" applyAlignment="1" applyProtection="1">
      <alignment horizontal="center" vertical="top" wrapText="1"/>
    </xf>
    <xf numFmtId="0" fontId="29" fillId="120" borderId="0" xfId="0" applyFont="1" applyFill="1" applyBorder="1" applyAlignment="1" applyProtection="1">
      <alignment horizontal="center" wrapText="1"/>
      <protection locked="0"/>
    </xf>
    <xf numFmtId="0" fontId="331" fillId="120" borderId="0" xfId="0" applyFont="1" applyFill="1" applyProtection="1">
      <protection locked="0"/>
    </xf>
    <xf numFmtId="0" fontId="331" fillId="120" borderId="0" xfId="0" applyFont="1" applyFill="1" applyAlignment="1" applyProtection="1">
      <alignment vertical="top" wrapText="1"/>
    </xf>
    <xf numFmtId="0" fontId="330" fillId="120" borderId="0" xfId="0" applyFont="1" applyFill="1" applyBorder="1" applyProtection="1">
      <protection locked="0"/>
    </xf>
    <xf numFmtId="0" fontId="331" fillId="120" borderId="0" xfId="0" applyFont="1" applyFill="1" applyProtection="1"/>
    <xf numFmtId="0" fontId="332" fillId="120" borderId="0" xfId="0" applyFont="1" applyFill="1" applyProtection="1">
      <protection locked="0"/>
    </xf>
    <xf numFmtId="0" fontId="330" fillId="120" borderId="0" xfId="0" applyFont="1" applyFill="1" applyAlignment="1" applyProtection="1">
      <alignment horizontal="center" vertical="top" wrapText="1"/>
      <protection locked="0"/>
    </xf>
    <xf numFmtId="0" fontId="328" fillId="0" borderId="0" xfId="0" applyFont="1" applyFill="1" applyProtection="1"/>
    <xf numFmtId="0" fontId="29" fillId="0" borderId="0" xfId="0" applyFont="1" applyFill="1" applyAlignment="1" applyProtection="1">
      <alignment vertical="top" wrapText="1"/>
    </xf>
    <xf numFmtId="0" fontId="30" fillId="0" borderId="0" xfId="0" applyFont="1" applyFill="1" applyAlignment="1" applyProtection="1">
      <alignment horizontal="left" indent="1"/>
      <protection locked="0"/>
    </xf>
    <xf numFmtId="0" fontId="0" fillId="0" borderId="0" xfId="0" applyFill="1" applyAlignment="1" applyProtection="1">
      <alignment horizontal="left" vertical="top" wrapText="1"/>
      <protection locked="0"/>
    </xf>
    <xf numFmtId="0" fontId="33" fillId="0" borderId="0" xfId="0" applyFont="1" applyFill="1" applyBorder="1" applyAlignment="1" applyProtection="1">
      <alignment vertical="top" wrapText="1"/>
    </xf>
    <xf numFmtId="164" fontId="14" fillId="0" borderId="53" xfId="49" applyNumberFormat="1" applyFont="1" applyFill="1" applyBorder="1" applyAlignment="1" applyProtection="1">
      <protection locked="0"/>
    </xf>
    <xf numFmtId="0" fontId="43" fillId="34" borderId="0" xfId="0" applyFont="1" applyFill="1" applyBorder="1" applyAlignment="1" applyProtection="1">
      <alignment horizontal="left" vertical="center" wrapText="1"/>
    </xf>
    <xf numFmtId="0" fontId="328" fillId="0" borderId="0" xfId="0" applyFont="1" applyFill="1" applyBorder="1" applyAlignment="1" applyProtection="1">
      <alignment wrapText="1"/>
      <protection locked="0"/>
    </xf>
    <xf numFmtId="0" fontId="29" fillId="0" borderId="0" xfId="0" applyFont="1" applyFill="1" applyBorder="1" applyAlignment="1" applyProtection="1">
      <alignment vertical="top" wrapText="1"/>
      <protection locked="0"/>
    </xf>
    <xf numFmtId="0" fontId="329" fillId="120" borderId="0" xfId="0" applyFont="1" applyFill="1" applyBorder="1" applyAlignment="1" applyProtection="1">
      <alignment horizontal="left"/>
    </xf>
    <xf numFmtId="0" fontId="331" fillId="120" borderId="0" xfId="0" applyFont="1" applyFill="1" applyBorder="1" applyAlignment="1" applyProtection="1">
      <alignment wrapText="1"/>
    </xf>
    <xf numFmtId="0" fontId="331" fillId="120" borderId="0" xfId="0" applyFont="1" applyFill="1" applyBorder="1" applyAlignment="1" applyProtection="1">
      <alignment vertical="top" wrapText="1"/>
    </xf>
    <xf numFmtId="0" fontId="329" fillId="34" borderId="0" xfId="0" applyFont="1" applyFill="1" applyBorder="1" applyAlignment="1" applyProtection="1">
      <alignment horizontal="left"/>
    </xf>
    <xf numFmtId="0" fontId="330" fillId="120" borderId="0" xfId="0" applyFont="1" applyFill="1" applyBorder="1" applyAlignment="1" applyProtection="1">
      <alignment horizontal="left" wrapText="1" indent="2"/>
    </xf>
    <xf numFmtId="0" fontId="331" fillId="120" borderId="0" xfId="0" applyFont="1" applyFill="1" applyBorder="1" applyAlignment="1" applyProtection="1">
      <alignment wrapText="1"/>
      <protection locked="0"/>
    </xf>
    <xf numFmtId="0" fontId="331" fillId="120" borderId="0" xfId="0" applyFont="1" applyFill="1" applyBorder="1" applyAlignment="1" applyProtection="1">
      <alignment horizontal="left" wrapText="1"/>
      <protection locked="0"/>
    </xf>
    <xf numFmtId="0" fontId="331" fillId="120" borderId="0" xfId="0" applyFont="1" applyFill="1" applyAlignment="1" applyProtection="1">
      <alignment wrapText="1"/>
      <protection locked="0"/>
    </xf>
    <xf numFmtId="0" fontId="329" fillId="34" borderId="0" xfId="0" applyFont="1" applyFill="1" applyBorder="1" applyAlignment="1" applyProtection="1">
      <alignment horizontal="left"/>
      <protection locked="0"/>
    </xf>
    <xf numFmtId="0" fontId="45" fillId="0" borderId="0" xfId="0" applyFont="1" applyFill="1" applyAlignment="1" applyProtection="1">
      <alignment vertical="top" wrapText="1"/>
    </xf>
    <xf numFmtId="0" fontId="0" fillId="0" borderId="0" xfId="0" quotePrefix="1" applyFill="1" applyProtection="1">
      <protection locked="0"/>
    </xf>
    <xf numFmtId="164" fontId="0" fillId="0" borderId="0" xfId="49" applyNumberFormat="1" applyFont="1" applyFill="1" applyBorder="1" applyAlignment="1" applyProtection="1">
      <protection locked="0"/>
    </xf>
    <xf numFmtId="37" fontId="35" fillId="0" borderId="0" xfId="0" applyNumberFormat="1" applyFont="1" applyFill="1" applyBorder="1" applyAlignment="1" applyProtection="1">
      <protection locked="0"/>
    </xf>
    <xf numFmtId="10" fontId="0" fillId="34" borderId="36" xfId="63" applyNumberFormat="1" applyFont="1" applyFill="1" applyBorder="1" applyAlignment="1" applyProtection="1">
      <alignment wrapText="1"/>
    </xf>
    <xf numFmtId="37" fontId="31" fillId="34" borderId="0" xfId="49" applyNumberFormat="1" applyFont="1" applyFill="1" applyAlignment="1" applyProtection="1">
      <alignment wrapText="1"/>
      <protection locked="0"/>
    </xf>
    <xf numFmtId="37" fontId="35" fillId="34" borderId="0" xfId="0" applyNumberFormat="1" applyFont="1" applyFill="1" applyBorder="1" applyAlignment="1" applyProtection="1">
      <alignment wrapText="1"/>
      <protection locked="0"/>
    </xf>
    <xf numFmtId="0" fontId="33" fillId="34" borderId="0" xfId="0" applyFont="1" applyFill="1" applyBorder="1" applyAlignment="1" applyProtection="1">
      <alignment horizontal="left" vertical="top" wrapText="1"/>
    </xf>
    <xf numFmtId="164" fontId="0" fillId="0" borderId="53" xfId="49" applyNumberFormat="1" applyFont="1" applyFill="1" applyBorder="1" applyAlignment="1" applyProtection="1">
      <alignment wrapText="1"/>
      <protection locked="0"/>
    </xf>
    <xf numFmtId="37" fontId="35" fillId="0" borderId="0" xfId="0" applyNumberFormat="1" applyFont="1" applyFill="1" applyBorder="1" applyAlignment="1" applyProtection="1">
      <alignment wrapText="1"/>
      <protection locked="0"/>
    </xf>
    <xf numFmtId="0" fontId="33" fillId="0" borderId="0" xfId="0" applyFont="1" applyFill="1" applyBorder="1" applyAlignment="1" applyProtection="1">
      <alignment horizontal="left" vertical="top" wrapText="1"/>
      <protection locked="0"/>
    </xf>
    <xf numFmtId="164" fontId="0" fillId="34" borderId="36" xfId="49" applyNumberFormat="1" applyFont="1" applyFill="1" applyBorder="1" applyAlignment="1" applyProtection="1">
      <alignment wrapText="1"/>
      <protection locked="0"/>
    </xf>
    <xf numFmtId="0" fontId="33" fillId="0" borderId="0" xfId="0" applyFont="1" applyFill="1" applyBorder="1" applyAlignment="1" applyProtection="1">
      <alignment horizontal="left" vertical="top" wrapText="1"/>
    </xf>
    <xf numFmtId="164" fontId="0" fillId="34" borderId="36" xfId="49" applyNumberFormat="1" applyFont="1" applyFill="1" applyBorder="1" applyAlignment="1" applyProtection="1">
      <alignment wrapText="1"/>
    </xf>
    <xf numFmtId="0" fontId="43" fillId="34" borderId="0" xfId="0" applyFont="1" applyFill="1" applyBorder="1" applyAlignment="1" applyProtection="1">
      <alignment horizontal="left" wrapText="1"/>
    </xf>
    <xf numFmtId="37" fontId="0" fillId="34" borderId="0" xfId="49" applyNumberFormat="1" applyFont="1" applyFill="1" applyAlignment="1" applyProtection="1">
      <alignment wrapText="1"/>
      <protection locked="0"/>
    </xf>
    <xf numFmtId="37" fontId="14" fillId="0" borderId="0" xfId="49" applyNumberFormat="1" applyFont="1" applyFill="1" applyBorder="1" applyAlignment="1" applyProtection="1">
      <alignment wrapText="1"/>
      <protection locked="0"/>
    </xf>
    <xf numFmtId="0" fontId="44" fillId="0" borderId="0" xfId="0" applyFont="1" applyFill="1" applyBorder="1" applyAlignment="1" applyProtection="1">
      <alignment horizontal="left" vertical="top" wrapText="1"/>
    </xf>
    <xf numFmtId="164" fontId="14" fillId="34" borderId="36" xfId="49" applyNumberFormat="1" applyFont="1" applyFill="1" applyBorder="1" applyAlignment="1" applyProtection="1">
      <alignment wrapText="1"/>
      <protection locked="0"/>
    </xf>
    <xf numFmtId="0" fontId="0" fillId="34" borderId="0" xfId="0" applyFont="1" applyFill="1" applyAlignment="1" applyProtection="1">
      <alignment horizontal="center" vertical="top" wrapText="1"/>
    </xf>
    <xf numFmtId="0" fontId="43" fillId="0" borderId="0" xfId="0" applyFont="1" applyFill="1" applyBorder="1" applyAlignment="1" applyProtection="1">
      <alignment horizontal="left" wrapText="1"/>
    </xf>
    <xf numFmtId="0" fontId="0" fillId="0" borderId="0" xfId="0" applyFont="1" applyFill="1" applyAlignment="1" applyProtection="1">
      <alignment horizontal="center" vertical="top" wrapText="1"/>
    </xf>
    <xf numFmtId="164" fontId="14" fillId="34" borderId="36" xfId="49" applyNumberFormat="1" applyFont="1" applyFill="1" applyBorder="1" applyAlignment="1" applyProtection="1">
      <alignment wrapText="1"/>
    </xf>
    <xf numFmtId="0" fontId="0" fillId="0" borderId="0" xfId="0" applyFont="1" applyFill="1" applyAlignment="1" applyProtection="1">
      <alignment horizontal="center" vertical="top" wrapText="1"/>
      <protection locked="0"/>
    </xf>
    <xf numFmtId="164" fontId="14" fillId="34" borderId="36" xfId="49" applyNumberFormat="1" applyFont="1" applyFill="1" applyBorder="1" applyProtection="1"/>
    <xf numFmtId="0" fontId="0" fillId="34" borderId="0" xfId="0" applyFont="1" applyFill="1" applyBorder="1" applyAlignment="1" applyProtection="1">
      <alignment wrapText="1"/>
      <protection locked="0"/>
    </xf>
    <xf numFmtId="0" fontId="29" fillId="34" borderId="0" xfId="0" applyFont="1" applyFill="1" applyBorder="1" applyAlignment="1" applyProtection="1">
      <alignment vertical="top" wrapText="1"/>
    </xf>
    <xf numFmtId="37" fontId="14" fillId="34" borderId="36" xfId="49" applyNumberFormat="1" applyFont="1" applyFill="1" applyBorder="1" applyProtection="1"/>
    <xf numFmtId="0" fontId="33" fillId="34" borderId="0" xfId="0" applyFont="1" applyFill="1" applyBorder="1" applyAlignment="1" applyProtection="1">
      <alignment vertical="top" wrapText="1"/>
    </xf>
    <xf numFmtId="37" fontId="33" fillId="34" borderId="0" xfId="54" applyNumberFormat="1"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40" fillId="0" borderId="0" xfId="0" applyFont="1" applyFill="1" applyBorder="1" applyAlignment="1" applyProtection="1">
      <alignment vertical="top" wrapText="1"/>
    </xf>
    <xf numFmtId="37" fontId="35" fillId="34" borderId="0" xfId="5649" applyNumberFormat="1" applyFont="1" applyFill="1" applyBorder="1" applyAlignment="1" applyProtection="1">
      <alignment wrapText="1"/>
      <protection locked="0"/>
    </xf>
    <xf numFmtId="0" fontId="0" fillId="0" borderId="0" xfId="0" applyFont="1" applyFill="1" applyBorder="1" applyAlignment="1" applyProtection="1">
      <alignment vertical="top" wrapText="1"/>
      <protection locked="0"/>
    </xf>
    <xf numFmtId="0" fontId="29" fillId="0" borderId="0" xfId="0" applyFont="1" applyFill="1" applyBorder="1" applyAlignment="1" applyProtection="1">
      <alignment vertical="top" wrapText="1"/>
    </xf>
    <xf numFmtId="164" fontId="14" fillId="0" borderId="51" xfId="49" applyNumberFormat="1" applyFont="1" applyFill="1" applyBorder="1" applyProtection="1">
      <protection locked="0"/>
    </xf>
    <xf numFmtId="164" fontId="14" fillId="34" borderId="36" xfId="49" applyNumberFormat="1" applyFont="1" applyFill="1" applyBorder="1" applyProtection="1">
      <protection locked="0"/>
    </xf>
    <xf numFmtId="37" fontId="35" fillId="34" borderId="0" xfId="49" applyNumberFormat="1" applyFont="1" applyFill="1" applyBorder="1" applyAlignment="1" applyProtection="1">
      <alignment wrapText="1"/>
      <protection locked="0"/>
    </xf>
    <xf numFmtId="37" fontId="35" fillId="0" borderId="36" xfId="49" applyNumberFormat="1" applyFont="1" applyFill="1" applyBorder="1" applyAlignment="1" applyProtection="1">
      <alignment wrapText="1"/>
      <protection locked="0"/>
    </xf>
    <xf numFmtId="0" fontId="41" fillId="0" borderId="0" xfId="0" applyFont="1" applyFill="1" applyAlignment="1" applyProtection="1">
      <alignment vertical="top" wrapText="1"/>
    </xf>
    <xf numFmtId="37" fontId="35" fillId="0" borderId="36" xfId="49" applyNumberFormat="1" applyFont="1" applyFill="1" applyBorder="1" applyAlignment="1" applyProtection="1">
      <alignment wrapText="1"/>
    </xf>
    <xf numFmtId="0" fontId="35" fillId="34" borderId="0" xfId="0" applyFont="1" applyFill="1" applyBorder="1" applyAlignment="1" applyProtection="1">
      <alignment horizontal="left" vertical="center" wrapText="1"/>
      <protection locked="0"/>
    </xf>
    <xf numFmtId="37" fontId="35" fillId="34" borderId="36" xfId="49" applyNumberFormat="1" applyFont="1" applyFill="1" applyBorder="1" applyAlignment="1" applyProtection="1">
      <alignment wrapText="1"/>
    </xf>
    <xf numFmtId="37" fontId="35" fillId="34" borderId="46" xfId="49" applyNumberFormat="1" applyFont="1" applyFill="1" applyBorder="1" applyAlignment="1" applyProtection="1">
      <alignment wrapText="1"/>
      <protection locked="0"/>
    </xf>
    <xf numFmtId="37" fontId="35" fillId="0" borderId="0" xfId="49" applyNumberFormat="1" applyFont="1" applyFill="1" applyBorder="1" applyAlignment="1" applyProtection="1">
      <alignment wrapText="1"/>
      <protection locked="0"/>
    </xf>
    <xf numFmtId="0" fontId="41" fillId="0" borderId="0" xfId="0" applyFont="1" applyFill="1" applyBorder="1" applyAlignment="1" applyProtection="1">
      <alignment horizontal="left" vertical="top" wrapText="1"/>
    </xf>
    <xf numFmtId="37" fontId="254" fillId="0" borderId="36" xfId="49" applyNumberFormat="1" applyFont="1" applyFill="1" applyBorder="1" applyAlignment="1" applyProtection="1">
      <alignment wrapText="1"/>
      <protection locked="0"/>
    </xf>
    <xf numFmtId="0" fontId="337" fillId="0" borderId="0" xfId="0" applyFont="1" applyFill="1" applyAlignment="1" applyProtection="1">
      <alignment wrapText="1"/>
      <protection locked="0"/>
    </xf>
    <xf numFmtId="0" fontId="40" fillId="0" borderId="0" xfId="0" applyFont="1" applyFill="1" applyAlignment="1" applyProtection="1">
      <alignment vertical="top" wrapText="1"/>
    </xf>
    <xf numFmtId="0" fontId="0" fillId="0" borderId="0" xfId="0" applyFont="1" applyFill="1" applyAlignment="1" applyProtection="1">
      <alignment vertical="top" wrapText="1"/>
      <protection locked="0"/>
    </xf>
    <xf numFmtId="0" fontId="29" fillId="0" borderId="0" xfId="0" applyFont="1" applyFill="1" applyAlignment="1" applyProtection="1">
      <alignment vertical="top" wrapText="1"/>
      <protection locked="0"/>
    </xf>
    <xf numFmtId="37" fontId="0" fillId="0" borderId="0" xfId="49" applyNumberFormat="1" applyFont="1" applyFill="1" applyAlignment="1" applyProtection="1">
      <alignment wrapText="1"/>
      <protection locked="0"/>
    </xf>
    <xf numFmtId="0" fontId="0" fillId="0" borderId="0" xfId="0" applyAlignment="1" applyProtection="1">
      <alignment wrapText="1"/>
      <protection locked="0"/>
    </xf>
    <xf numFmtId="0" fontId="0" fillId="0" borderId="0" xfId="0" applyFill="1" applyAlignment="1" applyProtection="1">
      <alignment wrapText="1"/>
      <protection locked="0"/>
    </xf>
    <xf numFmtId="0" fontId="31" fillId="34" borderId="0" xfId="0" applyFont="1" applyFill="1" applyAlignment="1" applyProtection="1">
      <alignment horizontal="left" wrapText="1"/>
      <protection locked="0"/>
    </xf>
    <xf numFmtId="0" fontId="40" fillId="0" borderId="0" xfId="0" applyFont="1" applyFill="1" applyAlignment="1" applyProtection="1">
      <alignment vertical="top" wrapText="1"/>
      <protection locked="0"/>
    </xf>
    <xf numFmtId="9" fontId="0" fillId="0" borderId="0" xfId="0" applyNumberFormat="1" applyAlignment="1" applyProtection="1">
      <alignment wrapText="1"/>
      <protection locked="0"/>
    </xf>
    <xf numFmtId="0" fontId="328" fillId="0" borderId="0" xfId="0" applyFont="1" applyFill="1" applyAlignment="1" applyProtection="1">
      <alignment wrapText="1"/>
      <protection locked="0"/>
    </xf>
    <xf numFmtId="0" fontId="0" fillId="34" borderId="0" xfId="0" applyFont="1" applyFill="1" applyAlignment="1" applyProtection="1">
      <alignment horizontal="left" wrapText="1"/>
      <protection locked="0"/>
    </xf>
    <xf numFmtId="0" fontId="43" fillId="34" borderId="163" xfId="0" applyFont="1" applyFill="1" applyBorder="1" applyAlignment="1" applyProtection="1">
      <alignment horizontal="left" wrapText="1"/>
    </xf>
    <xf numFmtId="0" fontId="328" fillId="0" borderId="160" xfId="0" applyFont="1" applyFill="1" applyBorder="1" applyAlignment="1" applyProtection="1">
      <alignment horizontal="left" wrapText="1"/>
      <protection locked="0"/>
    </xf>
    <xf numFmtId="0" fontId="33" fillId="0" borderId="160" xfId="0" applyFont="1" applyFill="1" applyBorder="1" applyAlignment="1" applyProtection="1">
      <alignment horizontal="left" vertical="top" wrapText="1"/>
    </xf>
    <xf numFmtId="0" fontId="328" fillId="0" borderId="0" xfId="0" applyFont="1" applyFill="1" applyBorder="1" applyAlignment="1" applyProtection="1">
      <alignment horizontal="left" wrapText="1"/>
      <protection locked="0"/>
    </xf>
    <xf numFmtId="0" fontId="33" fillId="0" borderId="0" xfId="0" applyFont="1" applyFill="1" applyAlignment="1" applyProtection="1">
      <alignment vertical="top" wrapText="1"/>
    </xf>
    <xf numFmtId="0" fontId="43" fillId="34" borderId="0" xfId="0" applyFont="1" applyFill="1" applyBorder="1" applyAlignment="1" applyProtection="1">
      <alignment horizontal="left" wrapText="1"/>
      <protection locked="0"/>
    </xf>
    <xf numFmtId="0" fontId="29" fillId="0" borderId="0" xfId="0" applyFont="1" applyFill="1" applyBorder="1" applyAlignment="1" applyProtection="1">
      <alignment horizontal="left" vertical="top" wrapText="1"/>
      <protection locked="0"/>
    </xf>
    <xf numFmtId="0" fontId="0" fillId="34" borderId="0" xfId="0" applyFill="1" applyBorder="1" applyAlignment="1" applyProtection="1">
      <alignment wrapText="1"/>
    </xf>
    <xf numFmtId="0" fontId="0" fillId="34" borderId="0" xfId="0" applyFill="1" applyBorder="1" applyAlignment="1" applyProtection="1">
      <alignment wrapText="1"/>
      <protection locked="0"/>
    </xf>
    <xf numFmtId="0" fontId="46" fillId="34" borderId="0" xfId="0" applyFont="1" applyFill="1" applyBorder="1" applyAlignment="1" applyProtection="1">
      <alignment wrapText="1"/>
      <protection locked="0"/>
    </xf>
    <xf numFmtId="0" fontId="328" fillId="34" borderId="0" xfId="0" applyFont="1" applyFill="1" applyBorder="1" applyAlignment="1" applyProtection="1">
      <alignment horizontal="left" wrapText="1"/>
    </xf>
    <xf numFmtId="0" fontId="29" fillId="34" borderId="0" xfId="0" applyFont="1" applyFill="1" applyBorder="1" applyAlignment="1" applyProtection="1">
      <alignment horizontal="left" vertical="top" wrapText="1"/>
    </xf>
    <xf numFmtId="0" fontId="43" fillId="34" borderId="3" xfId="0" applyFont="1" applyFill="1" applyBorder="1" applyAlignment="1" applyProtection="1">
      <alignment horizontal="left" wrapText="1"/>
    </xf>
    <xf numFmtId="0" fontId="328" fillId="0" borderId="3" xfId="0" applyFont="1" applyFill="1" applyBorder="1" applyAlignment="1" applyProtection="1">
      <alignment wrapText="1"/>
    </xf>
    <xf numFmtId="0" fontId="29" fillId="0" borderId="3" xfId="0" applyFont="1" applyFill="1" applyBorder="1" applyAlignment="1" applyProtection="1">
      <alignment vertical="top" wrapText="1"/>
    </xf>
    <xf numFmtId="0" fontId="43" fillId="34" borderId="0" xfId="0" applyFont="1" applyFill="1" applyAlignment="1" applyProtection="1">
      <alignment horizontal="left" wrapText="1"/>
    </xf>
    <xf numFmtId="0" fontId="328" fillId="0" borderId="0" xfId="0" applyFont="1" applyFill="1" applyBorder="1" applyAlignment="1" applyProtection="1">
      <alignment wrapText="1"/>
    </xf>
    <xf numFmtId="0" fontId="31" fillId="34" borderId="0" xfId="0" applyFont="1" applyFill="1" applyAlignment="1" applyProtection="1">
      <alignment horizontal="left" wrapText="1"/>
    </xf>
    <xf numFmtId="0" fontId="328" fillId="0" borderId="0" xfId="0" applyFont="1" applyFill="1" applyAlignment="1" applyProtection="1">
      <alignment wrapText="1"/>
    </xf>
    <xf numFmtId="164" fontId="35" fillId="35" borderId="36" xfId="49" applyNumberFormat="1" applyFont="1" applyFill="1" applyBorder="1" applyAlignment="1" applyProtection="1">
      <alignment wrapText="1"/>
    </xf>
    <xf numFmtId="0" fontId="33" fillId="0" borderId="0" xfId="0" applyFont="1" applyFill="1" applyAlignment="1" applyProtection="1">
      <alignment wrapText="1"/>
    </xf>
    <xf numFmtId="164" fontId="330" fillId="120" borderId="36" xfId="49" applyNumberFormat="1" applyFont="1" applyFill="1" applyBorder="1" applyAlignment="1" applyProtection="1">
      <alignment wrapText="1"/>
      <protection locked="0"/>
    </xf>
    <xf numFmtId="0" fontId="329" fillId="34" borderId="0" xfId="0" applyFont="1" applyFill="1" applyAlignment="1" applyProtection="1">
      <alignment horizontal="left" wrapText="1"/>
    </xf>
    <xf numFmtId="0" fontId="331" fillId="120" borderId="0" xfId="0" applyFont="1" applyFill="1" applyAlignment="1" applyProtection="1">
      <alignment wrapText="1"/>
    </xf>
    <xf numFmtId="0" fontId="35" fillId="120" borderId="0" xfId="0" applyFont="1" applyFill="1" applyAlignment="1" applyProtection="1">
      <alignment horizontal="center" vertical="top" wrapText="1"/>
    </xf>
    <xf numFmtId="0" fontId="328" fillId="34" borderId="0" xfId="0" applyFont="1" applyFill="1" applyAlignment="1" applyProtection="1">
      <alignment wrapText="1"/>
    </xf>
    <xf numFmtId="0" fontId="30" fillId="0" borderId="162" xfId="0" applyFont="1" applyFill="1" applyBorder="1" applyAlignment="1" applyProtection="1">
      <alignment vertical="top" wrapText="1"/>
    </xf>
    <xf numFmtId="0" fontId="29" fillId="0" borderId="0" xfId="0" applyFont="1" applyAlignment="1" applyProtection="1">
      <alignment horizontal="left" wrapText="1"/>
      <protection locked="0"/>
    </xf>
    <xf numFmtId="0" fontId="43" fillId="34" borderId="0" xfId="0" applyFont="1" applyFill="1" applyAlignment="1" applyProtection="1">
      <alignment horizontal="left" vertical="top" wrapText="1"/>
    </xf>
    <xf numFmtId="0" fontId="328" fillId="0" borderId="0" xfId="0" applyFont="1" applyAlignment="1" applyProtection="1">
      <alignment horizontal="left" vertical="top" wrapText="1" indent="3"/>
    </xf>
    <xf numFmtId="0" fontId="29" fillId="34" borderId="0" xfId="0" applyFont="1" applyFill="1" applyAlignment="1" applyProtection="1">
      <alignment horizontal="left" vertical="top" wrapText="1" indent="3"/>
    </xf>
    <xf numFmtId="0" fontId="0" fillId="0" borderId="0" xfId="0" applyFont="1" applyAlignment="1" applyProtection="1">
      <alignment horizontal="center" vertical="top"/>
    </xf>
    <xf numFmtId="0" fontId="31" fillId="34" borderId="3" xfId="0" applyFont="1" applyFill="1" applyBorder="1" applyAlignment="1" applyProtection="1">
      <alignment horizontal="left" vertical="top"/>
    </xf>
    <xf numFmtId="0" fontId="328" fillId="0" borderId="3" xfId="0" applyFont="1" applyBorder="1" applyProtection="1"/>
    <xf numFmtId="0" fontId="29" fillId="0" borderId="3" xfId="0" applyFont="1" applyBorder="1" applyAlignment="1" applyProtection="1">
      <alignment vertical="top" wrapText="1"/>
    </xf>
    <xf numFmtId="164" fontId="330" fillId="120" borderId="36" xfId="49" applyNumberFormat="1" applyFont="1" applyFill="1" applyBorder="1" applyAlignment="1" applyProtection="1">
      <protection locked="0"/>
    </xf>
    <xf numFmtId="0" fontId="329" fillId="34" borderId="0" xfId="0" applyFont="1" applyFill="1" applyAlignment="1" applyProtection="1">
      <alignment horizontal="left" vertical="top"/>
    </xf>
    <xf numFmtId="0" fontId="0" fillId="120" borderId="0" xfId="0" applyFont="1" applyFill="1" applyAlignment="1" applyProtection="1">
      <alignment horizontal="center" vertical="top"/>
    </xf>
    <xf numFmtId="0" fontId="31" fillId="34" borderId="0" xfId="0" applyFont="1" applyFill="1" applyAlignment="1" applyProtection="1">
      <alignment horizontal="left" vertical="top"/>
    </xf>
    <xf numFmtId="0" fontId="328" fillId="0" borderId="0" xfId="0" applyFont="1" applyProtection="1"/>
    <xf numFmtId="0" fontId="29" fillId="0" borderId="0" xfId="0" applyFont="1" applyAlignment="1" applyProtection="1">
      <alignment vertical="top" wrapText="1"/>
    </xf>
    <xf numFmtId="0" fontId="35" fillId="120" borderId="0" xfId="0" applyFont="1" applyFill="1" applyAlignment="1" applyProtection="1">
      <alignment horizontal="center" vertical="top"/>
    </xf>
    <xf numFmtId="0" fontId="43" fillId="34" borderId="0" xfId="0" applyFont="1" applyFill="1" applyAlignment="1" applyProtection="1">
      <alignment horizontal="left"/>
    </xf>
    <xf numFmtId="0" fontId="30" fillId="0" borderId="0" xfId="0" applyFont="1" applyAlignment="1" applyProtection="1">
      <alignment horizontal="left" indent="2"/>
    </xf>
    <xf numFmtId="0" fontId="0" fillId="0" borderId="0" xfId="0" applyAlignment="1" applyProtection="1">
      <alignment horizontal="left" vertical="top" wrapText="1" indent="2"/>
    </xf>
    <xf numFmtId="0" fontId="31" fillId="34" borderId="0" xfId="0" applyFont="1" applyFill="1" applyAlignment="1" applyProtection="1">
      <alignment horizontal="left" vertical="top"/>
      <protection locked="0"/>
    </xf>
    <xf numFmtId="0" fontId="328" fillId="0" borderId="0" xfId="0" applyFont="1" applyProtection="1">
      <protection locked="0"/>
    </xf>
    <xf numFmtId="0" fontId="31" fillId="34" borderId="0" xfId="0" applyFont="1" applyFill="1" applyAlignment="1" applyProtection="1">
      <alignment horizontal="left" vertical="top" wrapText="1"/>
    </xf>
    <xf numFmtId="0" fontId="328" fillId="0" borderId="0" xfId="0" applyFont="1" applyAlignment="1" applyProtection="1">
      <alignment vertical="top"/>
    </xf>
    <xf numFmtId="0" fontId="40" fillId="34" borderId="0" xfId="0" applyFont="1" applyFill="1" applyAlignment="1" applyProtection="1">
      <alignment horizontal="left"/>
      <protection locked="0"/>
    </xf>
    <xf numFmtId="0" fontId="336" fillId="0" borderId="0" xfId="0" applyFont="1" applyProtection="1">
      <protection locked="0"/>
    </xf>
    <xf numFmtId="0" fontId="44" fillId="0" borderId="0" xfId="0" applyFont="1" applyAlignment="1" applyProtection="1">
      <alignment vertical="top" wrapText="1"/>
    </xf>
    <xf numFmtId="0" fontId="31" fillId="34" borderId="13" xfId="0" applyFont="1" applyFill="1" applyBorder="1" applyAlignment="1" applyProtection="1">
      <alignment horizontal="left"/>
    </xf>
    <xf numFmtId="0" fontId="30" fillId="0" borderId="13" xfId="0" applyFont="1" applyBorder="1" applyProtection="1">
      <protection locked="0"/>
    </xf>
    <xf numFmtId="0" fontId="0" fillId="0" borderId="13" xfId="0" applyBorder="1" applyAlignment="1" applyProtection="1">
      <alignment vertical="top" wrapText="1"/>
      <protection locked="0"/>
    </xf>
    <xf numFmtId="0" fontId="0" fillId="0" borderId="13" xfId="0" applyFill="1" applyBorder="1" applyAlignment="1" applyProtection="1">
      <alignment horizontal="center" vertical="top"/>
    </xf>
    <xf numFmtId="0" fontId="3" fillId="0" borderId="0" xfId="0" applyFont="1" applyFill="1" applyBorder="1" applyAlignment="1" applyProtection="1"/>
    <xf numFmtId="0" fontId="50" fillId="0" borderId="0" xfId="0" applyFont="1" applyBorder="1" applyAlignment="1" applyProtection="1">
      <alignment horizontal="center"/>
    </xf>
    <xf numFmtId="0" fontId="0" fillId="0" borderId="0" xfId="0" applyAlignment="1" applyProtection="1">
      <alignment horizontal="left" wrapText="1"/>
    </xf>
    <xf numFmtId="164" fontId="0" fillId="0" borderId="54" xfId="49" applyNumberFormat="1" applyFont="1" applyFill="1" applyBorder="1" applyAlignment="1" applyProtection="1">
      <alignment horizontal="center" wrapText="1"/>
    </xf>
    <xf numFmtId="164" fontId="14" fillId="0" borderId="53" xfId="49" applyNumberFormat="1" applyFont="1" applyFill="1" applyBorder="1" applyAlignment="1" applyProtection="1">
      <alignment horizontal="center" wrapText="1"/>
    </xf>
    <xf numFmtId="164" fontId="14" fillId="0" borderId="46" xfId="49" applyNumberFormat="1" applyFont="1" applyFill="1" applyBorder="1" applyAlignment="1" applyProtection="1">
      <alignment horizontal="center" wrapText="1"/>
    </xf>
    <xf numFmtId="164" fontId="35" fillId="0" borderId="54" xfId="49" applyNumberFormat="1" applyFont="1" applyFill="1" applyBorder="1" applyAlignment="1" applyProtection="1">
      <alignment horizontal="center" vertical="top"/>
    </xf>
    <xf numFmtId="164" fontId="35" fillId="0" borderId="53" xfId="49" applyNumberFormat="1" applyFont="1" applyFill="1" applyBorder="1" applyAlignment="1" applyProtection="1">
      <alignment horizontal="center" vertical="top"/>
    </xf>
    <xf numFmtId="164" fontId="35" fillId="0" borderId="46" xfId="49" applyNumberFormat="1" applyFont="1" applyFill="1" applyBorder="1" applyAlignment="1" applyProtection="1">
      <alignment horizontal="center" vertical="top"/>
    </xf>
    <xf numFmtId="164" fontId="14" fillId="0" borderId="54" xfId="49" applyNumberFormat="1" applyFont="1" applyFill="1" applyBorder="1" applyAlignment="1" applyProtection="1">
      <alignment horizontal="left" vertical="top" wrapText="1"/>
      <protection locked="0"/>
    </xf>
    <xf numFmtId="0" fontId="0" fillId="0" borderId="53" xfId="0" applyFill="1" applyBorder="1" applyAlignment="1" applyProtection="1">
      <alignment horizontal="left" vertical="top"/>
      <protection locked="0"/>
    </xf>
    <xf numFmtId="0" fontId="0" fillId="0" borderId="46" xfId="0" applyFill="1" applyBorder="1" applyAlignment="1" applyProtection="1">
      <alignment horizontal="left" vertical="top"/>
      <protection locked="0"/>
    </xf>
    <xf numFmtId="0" fontId="29" fillId="0" borderId="0" xfId="0" applyFont="1" applyBorder="1" applyAlignment="1" applyProtection="1">
      <alignment horizontal="center" wrapText="1"/>
    </xf>
    <xf numFmtId="0" fontId="29" fillId="0" borderId="0" xfId="0" applyFont="1" applyBorder="1" applyAlignment="1" applyProtection="1">
      <alignment horizontal="center"/>
    </xf>
    <xf numFmtId="0" fontId="0" fillId="0" borderId="3" xfId="0" applyBorder="1" applyAlignment="1" applyProtection="1">
      <alignment horizontal="center"/>
    </xf>
    <xf numFmtId="0" fontId="29" fillId="0" borderId="139" xfId="0" applyFont="1" applyBorder="1" applyAlignment="1" applyProtection="1">
      <alignment horizontal="center" wrapText="1"/>
    </xf>
    <xf numFmtId="0" fontId="33" fillId="119" borderId="0" xfId="0" applyFont="1" applyFill="1" applyBorder="1" applyAlignment="1" applyProtection="1">
      <alignment horizontal="center" wrapText="1"/>
    </xf>
    <xf numFmtId="0" fontId="47" fillId="0" borderId="0" xfId="0" applyFont="1" applyBorder="1" applyAlignment="1" applyProtection="1">
      <alignment horizontal="center"/>
    </xf>
    <xf numFmtId="14" fontId="29" fillId="0" borderId="3" xfId="0" applyNumberFormat="1" applyFont="1" applyBorder="1" applyAlignment="1" applyProtection="1">
      <alignment horizontal="center"/>
      <protection locked="0"/>
    </xf>
    <xf numFmtId="0" fontId="29" fillId="0" borderId="160" xfId="0" applyFont="1" applyBorder="1" applyAlignment="1" applyProtection="1">
      <alignment horizontal="center" wrapText="1"/>
    </xf>
    <xf numFmtId="0" fontId="33" fillId="0" borderId="0" xfId="0" applyFont="1" applyBorder="1" applyAlignment="1" applyProtection="1">
      <alignment horizontal="center" wrapText="1"/>
    </xf>
    <xf numFmtId="0" fontId="33" fillId="0" borderId="0" xfId="0" applyFont="1" applyAlignment="1">
      <alignment horizontal="center" wrapText="1"/>
    </xf>
    <xf numFmtId="0" fontId="33" fillId="0" borderId="0" xfId="0" applyFont="1" applyBorder="1" applyAlignment="1">
      <alignment horizontal="left" wrapText="1"/>
    </xf>
    <xf numFmtId="0" fontId="33" fillId="34" borderId="0" xfId="0" applyFont="1" applyFill="1" applyBorder="1" applyAlignment="1">
      <alignment horizontal="center"/>
    </xf>
    <xf numFmtId="0" fontId="33" fillId="0" borderId="0" xfId="0" applyFont="1" applyFill="1" applyBorder="1" applyAlignment="1">
      <alignment horizontal="center"/>
    </xf>
    <xf numFmtId="0" fontId="52" fillId="0" borderId="0" xfId="0" applyFont="1" applyFill="1" applyAlignment="1" applyProtection="1">
      <alignment horizontal="left" vertical="top" wrapText="1"/>
    </xf>
    <xf numFmtId="0" fontId="51" fillId="0" borderId="0" xfId="0" applyFont="1" applyFill="1" applyAlignment="1" applyProtection="1">
      <alignment horizontal="left" vertical="top" wrapText="1"/>
    </xf>
    <xf numFmtId="0" fontId="35" fillId="0" borderId="0" xfId="0" applyFont="1" applyFill="1" applyBorder="1" applyAlignment="1" applyProtection="1">
      <alignment horizontal="left" vertical="top" wrapText="1"/>
    </xf>
    <xf numFmtId="14" fontId="34" fillId="0" borderId="42" xfId="0" applyNumberFormat="1" applyFont="1" applyBorder="1" applyAlignment="1" applyProtection="1">
      <alignment horizontal="center"/>
    </xf>
    <xf numFmtId="14" fontId="34" fillId="0" borderId="43" xfId="0" applyNumberFormat="1" applyFont="1" applyBorder="1" applyAlignment="1" applyProtection="1">
      <alignment horizontal="center"/>
    </xf>
    <xf numFmtId="14" fontId="34" fillId="0" borderId="44" xfId="0" applyNumberFormat="1" applyFont="1" applyBorder="1" applyAlignment="1" applyProtection="1">
      <alignment horizontal="center"/>
    </xf>
    <xf numFmtId="0" fontId="36" fillId="0" borderId="0" xfId="0" applyFont="1" applyFill="1" applyBorder="1" applyAlignment="1" applyProtection="1">
      <alignment horizontal="left" vertical="top" wrapText="1"/>
    </xf>
    <xf numFmtId="0" fontId="7" fillId="0" borderId="5" xfId="0" applyFont="1" applyFill="1" applyBorder="1" applyAlignment="1" applyProtection="1">
      <alignment horizontal="center"/>
    </xf>
    <xf numFmtId="0" fontId="7" fillId="0" borderId="143" xfId="0" applyFont="1" applyFill="1" applyBorder="1" applyAlignment="1" applyProtection="1">
      <alignment horizontal="center"/>
    </xf>
    <xf numFmtId="0" fontId="7" fillId="0" borderId="19" xfId="0" applyFont="1" applyFill="1" applyBorder="1" applyAlignment="1" applyProtection="1">
      <alignment horizontal="center"/>
    </xf>
    <xf numFmtId="0" fontId="3" fillId="0" borderId="14" xfId="0" applyFont="1" applyFill="1" applyBorder="1" applyAlignment="1" applyProtection="1">
      <alignment horizontal="center" wrapText="1"/>
    </xf>
    <xf numFmtId="0" fontId="35" fillId="0" borderId="9" xfId="0" applyFont="1" applyFill="1" applyBorder="1" applyAlignment="1" applyProtection="1"/>
    <xf numFmtId="0" fontId="3" fillId="0" borderId="9" xfId="0" applyFont="1" applyFill="1" applyBorder="1" applyAlignment="1" applyProtection="1">
      <alignment horizontal="center" wrapText="1"/>
    </xf>
    <xf numFmtId="0" fontId="35" fillId="0" borderId="16" xfId="0" applyFont="1" applyBorder="1" applyAlignment="1" applyProtection="1"/>
    <xf numFmtId="0" fontId="35" fillId="0" borderId="3" xfId="0" applyFont="1" applyBorder="1" applyAlignment="1" applyProtection="1"/>
    <xf numFmtId="0" fontId="35" fillId="0" borderId="8" xfId="0" applyFont="1" applyBorder="1" applyAlignment="1" applyProtection="1"/>
    <xf numFmtId="0" fontId="39" fillId="0" borderId="0" xfId="0" applyFont="1" applyBorder="1" applyAlignment="1" applyProtection="1">
      <alignment horizontal="center"/>
    </xf>
    <xf numFmtId="0" fontId="39" fillId="0" borderId="0" xfId="0" applyFont="1" applyBorder="1" applyAlignment="1" applyProtection="1">
      <alignment horizontal="center" vertical="center"/>
    </xf>
    <xf numFmtId="0" fontId="39" fillId="0" borderId="0" xfId="0" applyFont="1" applyAlignment="1" applyProtection="1">
      <alignment horizontal="left" vertical="center" wrapText="1"/>
    </xf>
    <xf numFmtId="0" fontId="47" fillId="0" borderId="4" xfId="0" applyFont="1" applyFill="1" applyBorder="1" applyAlignment="1" applyProtection="1">
      <alignment horizontal="center" vertical="center" wrapText="1"/>
    </xf>
    <xf numFmtId="0" fontId="47" fillId="0" borderId="0" xfId="0" applyFont="1" applyAlignment="1" applyProtection="1">
      <alignment horizontal="center" vertical="center" wrapText="1"/>
    </xf>
    <xf numFmtId="0" fontId="35" fillId="0" borderId="0" xfId="0" applyFont="1" applyFill="1" applyAlignment="1" applyProtection="1">
      <alignment horizontal="left" vertical="top" wrapText="1"/>
    </xf>
    <xf numFmtId="0" fontId="35" fillId="0" borderId="0" xfId="0" applyFont="1" applyFill="1" applyAlignment="1" applyProtection="1">
      <alignment horizontal="left" vertical="top"/>
    </xf>
    <xf numFmtId="0" fontId="4" fillId="0" borderId="0" xfId="0" applyFont="1" applyFill="1" applyAlignment="1" applyProtection="1">
      <alignment wrapText="1"/>
    </xf>
    <xf numFmtId="0" fontId="49" fillId="0" borderId="0" xfId="0" applyFont="1" applyFill="1" applyBorder="1" applyAlignment="1" applyProtection="1">
      <alignment horizontal="center"/>
    </xf>
    <xf numFmtId="0" fontId="33" fillId="0" borderId="0" xfId="0" applyFont="1" applyBorder="1" applyAlignment="1" applyProtection="1">
      <alignment horizontal="center" vertical="center" wrapText="1"/>
    </xf>
    <xf numFmtId="0" fontId="35" fillId="0" borderId="0" xfId="0" applyFont="1" applyAlignment="1" applyProtection="1">
      <alignment horizontal="left" vertical="center" wrapText="1" indent="6"/>
    </xf>
    <xf numFmtId="0" fontId="35" fillId="0" borderId="0" xfId="0" applyFont="1" applyFill="1" applyAlignment="1" applyProtection="1">
      <alignment horizontal="left" vertical="center" wrapText="1" indent="8"/>
    </xf>
    <xf numFmtId="0" fontId="33" fillId="0" borderId="0" xfId="0" applyFont="1" applyFill="1" applyBorder="1" applyAlignment="1" applyProtection="1">
      <alignment wrapText="1"/>
    </xf>
    <xf numFmtId="0" fontId="35" fillId="0" borderId="0" xfId="0" applyFont="1" applyFill="1" applyBorder="1" applyAlignment="1" applyProtection="1"/>
    <xf numFmtId="0" fontId="0" fillId="0" borderId="0" xfId="0" applyFont="1" applyFill="1" applyAlignment="1" applyProtection="1">
      <alignment horizontal="left" vertical="top" wrapText="1"/>
    </xf>
    <xf numFmtId="0" fontId="35" fillId="0" borderId="0" xfId="0" applyFont="1" applyAlignment="1" applyProtection="1">
      <alignment horizontal="left" vertical="top" wrapText="1"/>
    </xf>
    <xf numFmtId="0" fontId="33" fillId="0" borderId="0" xfId="0" applyFont="1" applyBorder="1" applyAlignment="1" applyProtection="1">
      <alignment horizontal="center"/>
      <protection locked="0"/>
    </xf>
    <xf numFmtId="0" fontId="35" fillId="0" borderId="7" xfId="0" applyFont="1" applyFill="1" applyBorder="1" applyAlignment="1" applyProtection="1">
      <alignment horizontal="left" vertical="top" wrapText="1"/>
    </xf>
    <xf numFmtId="0" fontId="35" fillId="0" borderId="0" xfId="0" applyFont="1" applyAlignment="1" applyProtection="1">
      <alignment horizontal="center" vertical="top" wrapText="1"/>
      <protection locked="0"/>
    </xf>
  </cellXfs>
  <cellStyles count="5657">
    <cellStyle name="_x0010_" xfId="68"/>
    <cellStyle name="_x0014_" xfId="69"/>
    <cellStyle name="-" xfId="70"/>
    <cellStyle name=" &amp;A_x0002_" xfId="1"/>
    <cellStyle name=" &amp;A_x0002_ 2" xfId="2"/>
    <cellStyle name=" &amp;A_x0002_ 3" xfId="3"/>
    <cellStyle name=" &amp;A_x0002_?^Ú_x0006_?_x0006_?cent??_x0005_?_x0004_?_x0006_?¥" xfId="4"/>
    <cellStyle name=" &amp;A_x0002__CIT 2008 v10 10-15-07" xfId="5"/>
    <cellStyle name=" 1" xfId="6"/>
    <cellStyle name=" 2" xfId="7"/>
    <cellStyle name=" 3" xfId="8"/>
    <cellStyle name=" 4" xfId="9"/>
    <cellStyle name=" Writer Import]_x000d__x000a_Display Dialog=No_x000d__x000a__x000d__x000a_[Horizontal Arrange]_x000d__x000a_Dimensions Interlocking=Yes_x000d__x000a_Sum Hierarchy=Yes_x000d__x000a_Generate" xfId="2940"/>
    <cellStyle name="_x000a__x000a_JournalTemplate=C:\COMFO\CTALK\JOURSTD.TPL_x000a__x000a_LbStateAddress=3 3 0 251 1 89 2 311_x000a__x000a_LbStateJou" xfId="71"/>
    <cellStyle name="_x000a_386grabber=M" xfId="72"/>
    <cellStyle name="_x000d__x000a_JournalTemplate=C:\COMFO\CTALK\JOURSTD.TPL_x000d__x000a_LbStateAddress=3 3 0 251 1 89 2 311_x000d__x000a_LbStateJou" xfId="73"/>
    <cellStyle name="#??/32" xfId="74"/>
    <cellStyle name="#_품셈 " xfId="10"/>
    <cellStyle name="$" xfId="75"/>
    <cellStyle name="$_Balance Sheet, 2010.06.10 - from Mitesh vs.2" xfId="76"/>
    <cellStyle name="$1000s (0)" xfId="77"/>
    <cellStyle name="$m" xfId="78"/>
    <cellStyle name="$M[0]" xfId="79"/>
    <cellStyle name="$M[0] 2" xfId="80"/>
    <cellStyle name="$M[0] 3" xfId="81"/>
    <cellStyle name="$M[1]" xfId="82"/>
    <cellStyle name="$M[1] 2" xfId="83"/>
    <cellStyle name="$M[1] 3" xfId="84"/>
    <cellStyle name="$m_Balance Sheet, 2010.06.10 - from Mitesh vs.2" xfId="85"/>
    <cellStyle name="$Millions" xfId="86"/>
    <cellStyle name="$Millions 2" xfId="87"/>
    <cellStyle name="$Millions 3" xfId="88"/>
    <cellStyle name="$MM[0]" xfId="89"/>
    <cellStyle name="$MM[0] 2" xfId="90"/>
    <cellStyle name="$MM[0] 3" xfId="91"/>
    <cellStyle name="$MM[1]" xfId="92"/>
    <cellStyle name="$MM[1] 2" xfId="93"/>
    <cellStyle name="$MM[1] 3" xfId="94"/>
    <cellStyle name="$Thousands" xfId="95"/>
    <cellStyle name="$Thousands 2" xfId="96"/>
    <cellStyle name="$Thousands 3" xfId="97"/>
    <cellStyle name="%" xfId="98"/>
    <cellStyle name="%_Sheet1" xfId="99"/>
    <cellStyle name="%_Stress" xfId="100"/>
    <cellStyle name="%_Summary" xfId="101"/>
    <cellStyle name="&amp;A_x0002_" xfId="102"/>
    <cellStyle name="******************************************" xfId="103"/>
    <cellStyle name=";;;" xfId="104"/>
    <cellStyle name=";;; 2" xfId="105"/>
    <cellStyle name="??" xfId="106"/>
    <cellStyle name="?? [0.00]_Book3" xfId="107"/>
    <cellStyle name="?? [0]_VERA" xfId="108"/>
    <cellStyle name="??/64" xfId="109"/>
    <cellStyle name="???? [0.00]_Book3" xfId="110"/>
    <cellStyle name="?????_VERA" xfId="111"/>
    <cellStyle name="????_Book3" xfId="112"/>
    <cellStyle name="??_?????" xfId="113"/>
    <cellStyle name="?_x0001__x0017_?°_x0001_ÿÿÿ?ÿÿÿ??" xfId="114"/>
    <cellStyle name="^February 1992" xfId="115"/>
    <cellStyle name="_%(SignOnly)" xfId="116"/>
    <cellStyle name="_%(SignSpaceOnly)" xfId="117"/>
    <cellStyle name="_~1048087" xfId="118"/>
    <cellStyle name="_~1134290" xfId="119"/>
    <cellStyle name="_~1210562" xfId="120"/>
    <cellStyle name="_~1636193" xfId="121"/>
    <cellStyle name="_~1698327" xfId="122"/>
    <cellStyle name="_~1923525" xfId="123"/>
    <cellStyle name="_~2857490" xfId="124"/>
    <cellStyle name="_~3036172" xfId="125"/>
    <cellStyle name="_~3285060" xfId="126"/>
    <cellStyle name="_~3330290" xfId="127"/>
    <cellStyle name="_~3330290_A" xfId="128"/>
    <cellStyle name="_~3330290_FY Forecast Tracker 9.25.08 v3" xfId="129"/>
    <cellStyle name="_~3330290_IB Fcst Variance 1-23-09" xfId="130"/>
    <cellStyle name="_~3330290_IB Mgmt Fcst 1-23-09" xfId="131"/>
    <cellStyle name="_~3330290_NI Schedule 10.24.08 v2" xfId="132"/>
    <cellStyle name="_~3330290_NI Schedule 11.26.08 (MGMT) v3" xfId="133"/>
    <cellStyle name="_~3330290_One time Itemsv3" xfId="134"/>
    <cellStyle name="_~3330290_Supplemental Sheets 5.20.09" xfId="135"/>
    <cellStyle name="_~4122341" xfId="136"/>
    <cellStyle name="_~4387628" xfId="137"/>
    <cellStyle name="_~4433192" xfId="138"/>
    <cellStyle name="_~4465316" xfId="139"/>
    <cellStyle name="_~4480260" xfId="140"/>
    <cellStyle name="_~5041630" xfId="141"/>
    <cellStyle name="_~5254638" xfId="142"/>
    <cellStyle name="_~5413264" xfId="143"/>
    <cellStyle name="_~5696802" xfId="144"/>
    <cellStyle name="_~7246660" xfId="145"/>
    <cellStyle name="_~7307348" xfId="146"/>
    <cellStyle name="_~7516164" xfId="147"/>
    <cellStyle name="_~7627628" xfId="148"/>
    <cellStyle name="_~8595353" xfId="149"/>
    <cellStyle name="_~9267078" xfId="150"/>
    <cellStyle name="_~9342525" xfId="151"/>
    <cellStyle name="_~9444089" xfId="152"/>
    <cellStyle name="_03 06 SP GLRS scorecard" xfId="153"/>
    <cellStyle name="_0409 Balance Sheet accounts for Consumer loans" xfId="2941"/>
    <cellStyle name="_'07 Plan Pages for Frank B Review v_4" xfId="154"/>
    <cellStyle name="_'07 Plan Pages for Frank B Review v_4_Book1" xfId="155"/>
    <cellStyle name="_'07 Plan Pages for Frank B Review v_4_File 1 - 2008 &amp; 2009 MYF - Board Pre-read View 7.24.08" xfId="156"/>
    <cellStyle name="_'07 Plan Pages for Frank B Review v_4_Supplemental Sheets 5.20.09" xfId="157"/>
    <cellStyle name="_09 NPL Walkforward" xfId="158"/>
    <cellStyle name="_1 - Pizzi spread rec schedule" xfId="159"/>
    <cellStyle name="_1.  Revenue" xfId="160"/>
    <cellStyle name="_1. Follow-Ups" xfId="161"/>
    <cellStyle name="_1.31 Loans and Off Balance Sheet Summary" xfId="162"/>
    <cellStyle name="_1_New Plan Presentation Pack_IB_BS_Cap_05F(Oct10)" xfId="163"/>
    <cellStyle name="_11.30 Loans and Off Balance Sheet Summary (post DAC)" xfId="164"/>
    <cellStyle name="_18. Error Report" xfId="165"/>
    <cellStyle name="_1Q06 Financial update v6a" xfId="166"/>
    <cellStyle name="_1Q06 Financial update v6a_FY Forecast Tracker 9.25.08 v3" xfId="167"/>
    <cellStyle name="_1Q06 Financial update v6a_IB Fcst Variance 1-23-09" xfId="168"/>
    <cellStyle name="_1Q06 Financial update v6a_IB Mgmt Fcst 1-23-09" xfId="169"/>
    <cellStyle name="_1Q06 Financial update v6a_NI Schedule 10.24.08 v2" xfId="170"/>
    <cellStyle name="_1Q06 Financial update v6a_NI Schedule 11.26.08 (MGMT) v3" xfId="171"/>
    <cellStyle name="_1Q06 Financial update v6a_One time Itemsv3" xfId="172"/>
    <cellStyle name="_1Q06 Financial update v6a_Supplemental Sheets 5.20.09" xfId="173"/>
    <cellStyle name="_1Q10 ERF Supplement 3-15-10 Check" xfId="174"/>
    <cellStyle name="_2004 Strategic Planning &amp; Budgeting - Korea" xfId="175"/>
    <cellStyle name="_2004_Program.Reductions" xfId="2942"/>
    <cellStyle name="_2004_Program.Reductionsv3" xfId="2943"/>
    <cellStyle name="_2005 Aprimo Updates" xfId="2944"/>
    <cellStyle name="_2005 DRAFT Initiatives" xfId="176"/>
    <cellStyle name="_2005 gti myf templates - complete set" xfId="177"/>
    <cellStyle name="_2005 gti myf templates - complete set_FY Forecast Tracker 9.25.08 v3" xfId="178"/>
    <cellStyle name="_2005 gti myf templates - complete set_IB Fcst Variance 1-23-09" xfId="179"/>
    <cellStyle name="_2005 gti myf templates - complete set_IB Mgmt Fcst 1-23-09" xfId="180"/>
    <cellStyle name="_2005 gti myf templates - complete set_NI Schedule 10.24.08 v2" xfId="181"/>
    <cellStyle name="_2005 gti myf templates - complete set_NI Schedule 11.26.08 (MGMT) v3" xfId="182"/>
    <cellStyle name="_2005 gti myf templates - complete set_One time Itemsv3" xfId="183"/>
    <cellStyle name="_2005 gti myf templates - complete set_Supplemental Sheets 5.20.09" xfId="184"/>
    <cellStyle name="_2005 gti myf templates - complete set_Tracker 2Q  5.12.08" xfId="185"/>
    <cellStyle name="_2005 gti myf templates - complete set_Tracker 2Q  5.15.08" xfId="186"/>
    <cellStyle name="_2005_PRF breakdown_Asia Credit Market" xfId="187"/>
    <cellStyle name="_2005_PRF breakdown_Asia Credit Market_2005_PRF breakdown_Asia Credit Market" xfId="188"/>
    <cellStyle name="_2005_PRF breakdown_Asia Credit Market_2005_PRF breakdown_Asia Credit Market_2005_PRF breakdown_Asia Credit Market" xfId="189"/>
    <cellStyle name="_2005-Trend-FYF-(S588889)" xfId="190"/>
    <cellStyle name="_2005-Trend-FYF-(S588889)_A" xfId="191"/>
    <cellStyle name="_2006 Budget - HK" xfId="192"/>
    <cellStyle name="_2006AsiaCapital_Analysis" xfId="193"/>
    <cellStyle name="_2006Pass1Package_Details" xfId="194"/>
    <cellStyle name="_2006Pass1Package_Details_FY Forecast Tracker 9.25.08 v3" xfId="195"/>
    <cellStyle name="_2006Pass1Package_Details_IB Fcst Variance 1-23-09" xfId="196"/>
    <cellStyle name="_2006Pass1Package_Details_IB Mgmt Fcst 1-23-09" xfId="197"/>
    <cellStyle name="_2006Pass1Package_Details_NI Schedule 10.24.08 v2" xfId="198"/>
    <cellStyle name="_2006Pass1Package_Details_NI Schedule 11.26.08 (MGMT) v3" xfId="199"/>
    <cellStyle name="_2006Pass1Package_Details_One time Itemsv3" xfId="200"/>
    <cellStyle name="_2006Pass1Package_Details_Supplemental Sheets 5.20.09" xfId="201"/>
    <cellStyle name="_2006Pass1Package_Details_Tracker 2Q  5.12.08" xfId="202"/>
    <cellStyle name="_2006Pass1Package_Details_Tracker 2Q  5.15.08" xfId="203"/>
    <cellStyle name="_2007 Budget Scenarios v2" xfId="204"/>
    <cellStyle name="_2007 Commodities PassII v10 112106" xfId="205"/>
    <cellStyle name="_2007 Commodities PassII v8 112006 S&amp;G Inv" xfId="206"/>
    <cellStyle name="_2007 Commodities Revised v3" xfId="207"/>
    <cellStyle name="_2007 Currency PassII V10 112006" xfId="208"/>
    <cellStyle name="_2007 Currency PassII V11 112006 S&amp;G Inv" xfId="209"/>
    <cellStyle name="_2007 Currency PassII V12 112106" xfId="210"/>
    <cellStyle name="_2007 Currency Revised v3" xfId="211"/>
    <cellStyle name="_2007 Occup Plan - 8-16-06 (SD)" xfId="212"/>
    <cellStyle name="_2007 Occup Plan - 8-16-06 (SD)_Book1" xfId="213"/>
    <cellStyle name="_2007 Occup Plan - 8-16-06 (SD)_File 1 - 2008 &amp; 2009 MYF - Board Pre-read View 7.24.08" xfId="214"/>
    <cellStyle name="_2007 Occup Plan - 8-16-06 (SD)_Supplemental Sheets 5.20.09" xfId="215"/>
    <cellStyle name="_2007 Occupancy Plan 9-20-06" xfId="216"/>
    <cellStyle name="_2007_Plan" xfId="217"/>
    <cellStyle name="_2007_Plan_Book1" xfId="218"/>
    <cellStyle name="_2007_Plan_File 1 - 2008 &amp; 2009 MYF - Board Pre-read View 7.24.08" xfId="219"/>
    <cellStyle name="_2007_Plan_Supplemental Sheets 5.20.09" xfId="220"/>
    <cellStyle name="_2007_Plan_Tracker 2Q  5.12.08" xfId="221"/>
    <cellStyle name="_2007_Plan_Tracker 2Q  5.15.08" xfId="222"/>
    <cellStyle name="_2008 Budget Templates - 8-28-07" xfId="223"/>
    <cellStyle name="_2008 Budget Templates 8-30-07" xfId="224"/>
    <cellStyle name="_2008 Budget Templates 8-30-07 Asia EM" xfId="225"/>
    <cellStyle name="_2008 HC Baseline - Energy" xfId="226"/>
    <cellStyle name="_2008 Headcount Plan" xfId="227"/>
    <cellStyle name="_2009 budget balance sheet &amp; capital v3" xfId="228"/>
    <cellStyle name="_21 Dec CM Daily" xfId="229"/>
    <cellStyle name="_21. Interentity Pop Breaks" xfId="230"/>
    <cellStyle name="_21b. Interentity RMI Supplement" xfId="231"/>
    <cellStyle name="_3. GLRS QA" xfId="232"/>
    <cellStyle name="_4DOT_AE Essbase V6" xfId="2945"/>
    <cellStyle name="_8.GLRS QA Securitized Products Augy05" xfId="233"/>
    <cellStyle name="_9-5Master Aug-LW-Benefit Rates Master-Revised 0825 without rejected cc" xfId="234"/>
    <cellStyle name="_Accounting and Control Template" xfId="235"/>
    <cellStyle name="_ACM S&amp;T DCM" xfId="236"/>
    <cellStyle name="_action items" xfId="237"/>
    <cellStyle name="_Adjustments" xfId="238"/>
    <cellStyle name="_Aged accounts in GLRS - Ballas and Roselli" xfId="239"/>
    <cellStyle name="_AGG1772" xfId="240"/>
    <cellStyle name="_ALL EMR MAR06 GTI Summary" xfId="241"/>
    <cellStyle name="_allaffil download (may)" xfId="2946"/>
    <cellStyle name="_allaffil download aug" xfId="2947"/>
    <cellStyle name="_allaffil download dec" xfId="2948"/>
    <cellStyle name="_allaffil download jul-2004" xfId="2949"/>
    <cellStyle name="_allaffil download nov" xfId="2950"/>
    <cellStyle name="_allaffil download sep" xfId="2951"/>
    <cellStyle name="_allaffil feb download" xfId="2952"/>
    <cellStyle name="_allaffil jan download" xfId="2953"/>
    <cellStyle name="_allaffil oct download" xfId="2954"/>
    <cellStyle name="_allocs templates - spinner samples" xfId="242"/>
    <cellStyle name="_allocs templates - spinner samples_A" xfId="243"/>
    <cellStyle name="_allocs templates - spinner samples_FY Forecast Tracker 9.25.08 v3" xfId="244"/>
    <cellStyle name="_allocs templates - spinner samples_IB Fcst Variance 1-23-09" xfId="245"/>
    <cellStyle name="_allocs templates - spinner samples_IB Mgmt Fcst 1-23-09" xfId="246"/>
    <cellStyle name="_allocs templates - spinner samples_NI Schedule 10.24.08 v2" xfId="247"/>
    <cellStyle name="_allocs templates - spinner samples_NI Schedule 11.26.08 (MGMT) v3" xfId="248"/>
    <cellStyle name="_allocs templates - spinner samples_One time Itemsv3" xfId="249"/>
    <cellStyle name="_allocs templates - spinner samples_Supplemental Sheets 5.20.09" xfId="250"/>
    <cellStyle name="_AM IC Report 20080612" xfId="251"/>
    <cellStyle name="_AM Rpt- September Rptg Pkg   DAY 6 with 9+3 FY Fcst" xfId="2955"/>
    <cellStyle name="_America Capital Structure v.11. values" xfId="252"/>
    <cellStyle name="_America Debt Schedule v 21" xfId="253"/>
    <cellStyle name="_America Debt Schedule v 21_Sheet1" xfId="254"/>
    <cellStyle name="_America Debt Schedule v 21_Stress" xfId="255"/>
    <cellStyle name="_America Market update 10.6.2008 v.2" xfId="256"/>
    <cellStyle name="_America Maturity" xfId="257"/>
    <cellStyle name="_Americas Emerging Markets Plan 08 Template v1.17" xfId="258"/>
    <cellStyle name="_Appendix B" xfId="259"/>
    <cellStyle name="_Apr08 -  HFS &amp; FV Loan Data Request" xfId="260"/>
    <cellStyle name="_Arnold 2006 Plan" xfId="261"/>
    <cellStyle name="_As of 29Jul05" xfId="262"/>
    <cellStyle name="_ASIA CMB" xfId="263"/>
    <cellStyle name="_Asia Credit Hybrids" xfId="264"/>
    <cellStyle name="_Asia Credit Hybrids V2 SR Template march 2007_revised" xfId="265"/>
    <cellStyle name="_ASIA CRedit Markets V 2" xfId="266"/>
    <cellStyle name="_ASIA Emerging Market Plan 08 Templatev1.1" xfId="267"/>
    <cellStyle name="_Asia Forecast Summary_9Dec" xfId="268"/>
    <cellStyle name="_Asia Forecast Summary_Nov18" xfId="269"/>
    <cellStyle name="_Asia FX" xfId="270"/>
    <cellStyle name="_Asia IB Mgmt Review_Feb 2006" xfId="271"/>
    <cellStyle name="_Asia Jun Data" xfId="272"/>
    <cellStyle name="_Asia Jun Data_2009 budget balance sheet &amp; capital v3" xfId="273"/>
    <cellStyle name="_Asia Jun Data_Americas Emerging Markets Plan 08 Template v1.17" xfId="274"/>
    <cellStyle name="_Asia Jun Data_Asia Credit Hybrids" xfId="275"/>
    <cellStyle name="_Asia Jun Data_Asia Credit Hybrids V2 SR Template march 2007_revised" xfId="276"/>
    <cellStyle name="_Asia Jun Data_ASIA CRedit Markets V 2" xfId="277"/>
    <cellStyle name="_Asia Jun Data_ASIAPnLRisk_05_0831" xfId="278"/>
    <cellStyle name="_Asia Jun Data_Asis credit Markets SR Template march 2007_ACM" xfId="279"/>
    <cellStyle name="_Asia Jun Data_BS" xfId="280"/>
    <cellStyle name="_Asia Jun Data_BS compliance" xfId="281"/>
    <cellStyle name="_Asia Jun Data_Credit Sales" xfId="282"/>
    <cellStyle name="_Asia Jun Data_Credit Sales_2005_PRF breakdown_Asia Credit Market" xfId="283"/>
    <cellStyle name="_Asia Jun Data_Credit Sales_21 Dec CM Daily" xfId="284"/>
    <cellStyle name="_Asia Jun Data_Credit Sales_ASIA SUMMARY-CONSOL2" xfId="285"/>
    <cellStyle name="_Asia Jun Data_Credit Sales_ASIAPnLRisk" xfId="286"/>
    <cellStyle name="_Asia Jun Data_Credit Sales_ASIAPnLRisk_06_0131B" xfId="287"/>
    <cellStyle name="_Asia Jun Data_Credit Sales_ASIAPnLRisk_NEW VERSION_PPL" xfId="288"/>
    <cellStyle name="_Asia Jun Data_Credit Sales_SUMMARY" xfId="289"/>
    <cellStyle name="_Asia Jun Data_Don-Marie 9-26-07 v6(CM)" xfId="290"/>
    <cellStyle name="_Asia Jun Data_EMEA EM BD2 Forecast V2" xfId="291"/>
    <cellStyle name="_Asia Jun Data_EMEA EM BD2 Forecast V3" xfId="292"/>
    <cellStyle name="_Asia Jun Data_ENTRY SHEET" xfId="293"/>
    <cellStyle name="_Asia Jun Data_Final Revenues Sep" xfId="294"/>
    <cellStyle name="_Asia Jun Data_GEM P&amp;L ACTUAL COB 31 August 07" xfId="295"/>
    <cellStyle name="_Asia Jun Data_HC Tracking Feb 07BIUSHI-elee" xfId="296"/>
    <cellStyle name="_Asia Jun Data_LEOU Map Jun" xfId="297"/>
    <cellStyle name="_Asia Jun Data_LEOU Map Jun_2005_PRF breakdown_Asia Credit Market" xfId="298"/>
    <cellStyle name="_Asia Jun Data_LEOU Map Jun_21 Dec CM Daily" xfId="299"/>
    <cellStyle name="_Asia Jun Data_LEOU Map Jun_ASIA SUMMARY-CONSOL2" xfId="300"/>
    <cellStyle name="_Asia Jun Data_LEOU Map Jun_ASIAPnLRisk" xfId="301"/>
    <cellStyle name="_Asia Jun Data_LEOU Map Jun_ASIAPnLRisk_06_0131B" xfId="302"/>
    <cellStyle name="_Asia Jun Data_LEOU Map Jun_ASIAPnLRisk_NEW VERSION_PPL" xfId="303"/>
    <cellStyle name="_Asia Jun Data_LEOU Map Jun_Credit Sales" xfId="304"/>
    <cellStyle name="_Asia Jun Data_LEOU Map Jun_SUMMARY" xfId="305"/>
    <cellStyle name="_Asia Jun Data_Summary " xfId="11"/>
    <cellStyle name="_Asia Jun Data_TOK Credit Hybrids SR Template June 2007_Final" xfId="306"/>
    <cellStyle name="_Asia Mar Data" xfId="307"/>
    <cellStyle name="_Asia Mar Data_2005_PRF breakdown_Asia Credit Market" xfId="308"/>
    <cellStyle name="_Asia Mar Data_21 Dec CM Daily" xfId="309"/>
    <cellStyle name="_Asia Mar Data_ASIA SUMMARY-CONSOL2" xfId="310"/>
    <cellStyle name="_Asia Mar Data_ASIAPnLRisk" xfId="311"/>
    <cellStyle name="_Asia Mar Data_ASIAPnLRisk_06_0131B" xfId="312"/>
    <cellStyle name="_Asia Mar Data_ASIAPnLRisk_NEW VERSION_PPL" xfId="313"/>
    <cellStyle name="_Asia Mar Data_AXJ_May05 as of BD3" xfId="314"/>
    <cellStyle name="_Asia Mar Data_AXJ_May05 as of BD3_2005_PRF breakdown_Asia Credit Market" xfId="315"/>
    <cellStyle name="_Asia Mar Data_AXJ_May05 as of BD3_21 Dec CM Daily" xfId="316"/>
    <cellStyle name="_Asia Mar Data_AXJ_May05 as of BD3_ASIA SUMMARY-CONSOL2" xfId="317"/>
    <cellStyle name="_Asia Mar Data_AXJ_May05 as of BD3_ASIAPnLRisk" xfId="318"/>
    <cellStyle name="_Asia Mar Data_AXJ_May05 as of BD3_ASIAPnLRisk_06_0131B" xfId="319"/>
    <cellStyle name="_Asia Mar Data_AXJ_May05 as of BD3_ASIAPnLRisk_NEW VERSION_PPL" xfId="320"/>
    <cellStyle name="_Asia Mar Data_AXJ_May05 as of BD3_Credit Sales" xfId="321"/>
    <cellStyle name="_Asia Mar Data_AXJ_May05 as of BD3_SUMMARY" xfId="322"/>
    <cellStyle name="_Asia Mar Data_Credit Sales" xfId="323"/>
    <cellStyle name="_Asia Mar Data_SUMMARY" xfId="324"/>
    <cellStyle name="_Asia Markets Flash Feb'05" xfId="325"/>
    <cellStyle name="_Asia May Data" xfId="326"/>
    <cellStyle name="_Asia May Data_2009 budget balance sheet &amp; capital v3" xfId="327"/>
    <cellStyle name="_Asia May Data_Americas Emerging Markets Plan 08 Template v1.17" xfId="328"/>
    <cellStyle name="_Asia May Data_Asia Credit Hybrids" xfId="329"/>
    <cellStyle name="_Asia May Data_Asia Credit Hybrids V2 SR Template march 2007_revised" xfId="330"/>
    <cellStyle name="_Asia May Data_ASIA CRedit Markets V 2" xfId="331"/>
    <cellStyle name="_Asia May Data_ASIAPnLRisk_05_0831" xfId="332"/>
    <cellStyle name="_Asia May Data_Asis credit Markets SR Template march 2007_ACM" xfId="333"/>
    <cellStyle name="_Asia May Data_BS" xfId="334"/>
    <cellStyle name="_Asia May Data_BS compliance" xfId="335"/>
    <cellStyle name="_Asia May Data_Credit Sales" xfId="336"/>
    <cellStyle name="_Asia May Data_Credit Sales_2005_PRF breakdown_Asia Credit Market" xfId="337"/>
    <cellStyle name="_Asia May Data_Credit Sales_21 Dec CM Daily" xfId="338"/>
    <cellStyle name="_Asia May Data_Credit Sales_ASIA SUMMARY-CONSOL2" xfId="339"/>
    <cellStyle name="_Asia May Data_Credit Sales_ASIAPnLRisk" xfId="340"/>
    <cellStyle name="_Asia May Data_Credit Sales_ASIAPnLRisk_06_0131B" xfId="341"/>
    <cellStyle name="_Asia May Data_Credit Sales_ASIAPnLRisk_NEW VERSION_PPL" xfId="342"/>
    <cellStyle name="_Asia May Data_Credit Sales_SUMMARY" xfId="343"/>
    <cellStyle name="_Asia May Data_Don-Marie 9-26-07 v6(CM)" xfId="344"/>
    <cellStyle name="_Asia May Data_EMEA EM BD2 Forecast V2" xfId="345"/>
    <cellStyle name="_Asia May Data_EMEA EM BD2 Forecast V3" xfId="346"/>
    <cellStyle name="_Asia May Data_ENTRY SHEET" xfId="347"/>
    <cellStyle name="_Asia May Data_Final Revenues Sep" xfId="348"/>
    <cellStyle name="_Asia May Data_GEM P&amp;L ACTUAL COB 31 August 07" xfId="349"/>
    <cellStyle name="_Asia May Data_HC Tracking Feb 07BIUSHI-elee" xfId="350"/>
    <cellStyle name="_Asia May Data_LEOU Map Jun" xfId="351"/>
    <cellStyle name="_Asia May Data_LEOU Map Jun_2005_PRF breakdown_Asia Credit Market" xfId="352"/>
    <cellStyle name="_Asia May Data_LEOU Map Jun_21 Dec CM Daily" xfId="353"/>
    <cellStyle name="_Asia May Data_LEOU Map Jun_ASIA SUMMARY-CONSOL2" xfId="354"/>
    <cellStyle name="_Asia May Data_LEOU Map Jun_ASIAPnLRisk" xfId="355"/>
    <cellStyle name="_Asia May Data_LEOU Map Jun_ASIAPnLRisk_06_0131B" xfId="356"/>
    <cellStyle name="_Asia May Data_LEOU Map Jun_ASIAPnLRisk_NEW VERSION_PPL" xfId="357"/>
    <cellStyle name="_Asia May Data_LEOU Map Jun_Credit Sales" xfId="358"/>
    <cellStyle name="_Asia May Data_LEOU Map Jun_SUMMARY" xfId="359"/>
    <cellStyle name="_Asia May Data_Summary " xfId="12"/>
    <cellStyle name="_Asia May Data_TOK Credit Hybrids SR Template June 2007_Final" xfId="360"/>
    <cellStyle name="_Asia Oct Data" xfId="361"/>
    <cellStyle name="_Asia Oct Data_Asia Credit Hybrids" xfId="362"/>
    <cellStyle name="_Asia Oct Data_Asia Credit Hybrids V2 SR Template march 2007_revised" xfId="363"/>
    <cellStyle name="_Asia Oct Data_ASIA CRedit Markets V 2" xfId="364"/>
    <cellStyle name="_Asia Oct Data_Asis credit Markets SR Template march 2007_ACM" xfId="365"/>
    <cellStyle name="_Asia Oct Data_Credit Sales" xfId="366"/>
    <cellStyle name="_Asia Oct Data_Restricted_PPL_28Jun" xfId="367"/>
    <cellStyle name="_Asia Oct Data_Restricted_PrdRpt_12 Jun" xfId="368"/>
    <cellStyle name="_Asia Oct Data_Sheet1" xfId="369"/>
    <cellStyle name="_Asia Oct Data_TOK Credit Hybrids SR Template June 2007_Final" xfId="370"/>
    <cellStyle name="_Asia Rates" xfId="371"/>
    <cellStyle name="_ASIA SUMMARY-CONSOL2" xfId="372"/>
    <cellStyle name="_ASIA-Equities Shares to NY" xfId="373"/>
    <cellStyle name="_AsiaIB_CLIENT_Jul_05" xfId="374"/>
    <cellStyle name="_ASIAPnLRisk" xfId="375"/>
    <cellStyle name="_ASIAPnLRisk_05_0228C" xfId="376"/>
    <cellStyle name="_ASIAPnLRisk_05_0829" xfId="377"/>
    <cellStyle name="_ASIAPnLRisk_05_0831" xfId="378"/>
    <cellStyle name="_ASIAPnLRisk_05_1230F" xfId="379"/>
    <cellStyle name="_ASIAPnLRisk_06_0131B" xfId="380"/>
    <cellStyle name="_ASIAPnLRisk_06_0405" xfId="381"/>
    <cellStyle name="_ASIAPnLRisk_NEW VERSION_PPL" xfId="382"/>
    <cellStyle name="_AsiaQ1Review-Dimon 503_Formatted" xfId="383"/>
    <cellStyle name="_Asis credit Markets SR Template march 2007_ACM" xfId="384"/>
    <cellStyle name="_Aspen Financial Update 3-8-07" xfId="385"/>
    <cellStyle name="_Average IB Loans - 2007 thru Nov 30" xfId="386"/>
    <cellStyle name="_AWM - DN" xfId="387"/>
    <cellStyle name="_AXJ IBC M&amp;A" xfId="388"/>
    <cellStyle name="_AXJ_May05 as of BD3" xfId="389"/>
    <cellStyle name="_AXJ_May05 as of BD3_2005_PRF breakdown_Asia Credit Market" xfId="390"/>
    <cellStyle name="_AXJ_May05 as of BD3_21 Dec CM Daily" xfId="391"/>
    <cellStyle name="_AXJ_May05 as of BD3_ASIA SUMMARY-CONSOL2" xfId="392"/>
    <cellStyle name="_AXJ_May05 as of BD3_ASIAPnLRisk" xfId="393"/>
    <cellStyle name="_AXJ_May05 as of BD3_ASIAPnLRisk_06_0131B" xfId="394"/>
    <cellStyle name="_AXJ_May05 as of BD3_ASIAPnLRisk_NEW VERSION_PPL" xfId="395"/>
    <cellStyle name="_AXJ_May05 as of BD3_Credit Sales" xfId="396"/>
    <cellStyle name="_AXJ_May05 as of BD3_SUMMARY" xfId="397"/>
    <cellStyle name="_Balance Sheet and RWA" xfId="398"/>
    <cellStyle name="_Basel I &amp; II RWA Forecast - 02-12 v1" xfId="399"/>
    <cellStyle name="_BD1" xfId="400"/>
    <cellStyle name="_BD9_O&amp;R_Template_Submissions" xfId="401"/>
    <cellStyle name="_BD9_O&amp;R_Template_Submissions_FY Forecast Tracker 9.25.08 v3" xfId="402"/>
    <cellStyle name="_BD9_O&amp;R_Template_Submissions_IB Fcst Variance 1-23-09" xfId="403"/>
    <cellStyle name="_BD9_O&amp;R_Template_Submissions_IB Mgmt Fcst 1-23-09" xfId="404"/>
    <cellStyle name="_BD9_O&amp;R_Template_Submissions_NI Schedule 10.24.08 v2" xfId="405"/>
    <cellStyle name="_BD9_O&amp;R_Template_Submissions_NI Schedule 11.26.08 (MGMT) v3" xfId="406"/>
    <cellStyle name="_BD9_O&amp;R_Template_Submissions_One time Itemsv3" xfId="407"/>
    <cellStyle name="_BD9_O&amp;R_Template_Submissions_Supplemental Sheets 5.20.09" xfId="408"/>
    <cellStyle name="_BD9_O&amp;R_Template_Submissions_Tracker 2Q  5.12.08" xfId="409"/>
    <cellStyle name="_BD9_O&amp;R_Template_Submissions_Tracker 2Q  5.15.08" xfId="410"/>
    <cellStyle name="_Bond Book - 9.30.2008" xfId="411"/>
    <cellStyle name="_Book1" xfId="412"/>
    <cellStyle name="_Book4" xfId="413"/>
    <cellStyle name="_Breakdown SAA" xfId="414"/>
    <cellStyle name="_Breakdown SAA_A" xfId="415"/>
    <cellStyle name="_BS" xfId="416"/>
    <cellStyle name="_BS 2" xfId="417"/>
    <cellStyle name="_BS 2_A" xfId="418"/>
    <cellStyle name="_BS compliance" xfId="419"/>
    <cellStyle name="_BS Netting Apr 08" xfId="2956"/>
    <cellStyle name="_BS Netting Mar 08" xfId="2957"/>
    <cellStyle name="_Cancun Budget Presentation PPT Excel Sheets" xfId="420"/>
    <cellStyle name="_Capital NII &amp; Brok" xfId="421"/>
    <cellStyle name="_Capital Ratio Detail page" xfId="422"/>
    <cellStyle name="_Cash CDO &amp; AI" xfId="423"/>
    <cellStyle name="_Cash CDO &amp; AI_2005_PRF breakdown_Asia Credit Market" xfId="424"/>
    <cellStyle name="_Cash CDO &amp; AI_21 Dec CM Daily" xfId="425"/>
    <cellStyle name="_Cash CDO &amp; AI_ASIA SUMMARY-CONSOL2" xfId="426"/>
    <cellStyle name="_Cash CDO &amp; AI_ASIAPnLRisk" xfId="427"/>
    <cellStyle name="_Cash CDO &amp; AI_ASIAPnLRisk_06_0131B" xfId="428"/>
    <cellStyle name="_Cash CDO &amp; AI_ASIAPnLRisk_NEW VERSION_PPL" xfId="429"/>
    <cellStyle name="_Cash CDO &amp; AI_Credit Sales" xfId="430"/>
    <cellStyle name="_Cash CDO &amp; AI_Data" xfId="431"/>
    <cellStyle name="_Cash CDO &amp; AI_SUMMARY" xfId="432"/>
    <cellStyle name="_Cashflow Projection for Ares ELIS_Request to JPMorgan Chase 2004-0802" xfId="433"/>
    <cellStyle name="_Cashflows" xfId="434"/>
    <cellStyle name="_Cashflows_A" xfId="435"/>
    <cellStyle name="_China" xfId="436"/>
    <cellStyle name="_Chrysler v.2" xfId="437"/>
    <cellStyle name="_CIO Entry" xfId="438"/>
    <cellStyle name="_CIO Mgmt" xfId="439"/>
    <cellStyle name="_Comma" xfId="440"/>
    <cellStyle name="_Comma_~1134290" xfId="441"/>
    <cellStyle name="_Comma_~3036172" xfId="442"/>
    <cellStyle name="_Comma_~7516164" xfId="443"/>
    <cellStyle name="_Comma_~9342525" xfId="444"/>
    <cellStyle name="_Comma_1 - Pizzi spread rec schedule" xfId="445"/>
    <cellStyle name="_Comma_2007 Budget Scenarios v2" xfId="446"/>
    <cellStyle name="_Comma_2008 Headcount Plan" xfId="447"/>
    <cellStyle name="_Comma_Appendix B" xfId="448"/>
    <cellStyle name="_Comma_Aspen Financial Update 3-8-07" xfId="449"/>
    <cellStyle name="_Comma_AutoPrice2000" xfId="450"/>
    <cellStyle name="_Comma_Book1" xfId="451"/>
    <cellStyle name="_Comma_Book4" xfId="452"/>
    <cellStyle name="_Comma_Cancun Budget Presentation PPT Excel Sheets" xfId="453"/>
    <cellStyle name="_Comma_Company Operating Model v24" xfId="454"/>
    <cellStyle name="_Comma_Covenant compliance 11-18-07 v3" xfId="455"/>
    <cellStyle name="_Comma_Covenant compliance 11-19-07 v2" xfId="456"/>
    <cellStyle name="_Comma_Earth holco capital structure" xfId="457"/>
    <cellStyle name="_Comma_Enterprise V10.1 budget input" xfId="458"/>
    <cellStyle name="_Comma_Latest Exposure Data" xfId="459"/>
    <cellStyle name="_Comma_Natural Account vs AMTD v2" xfId="460"/>
    <cellStyle name="_Comma_Q107 Company Estimate 3-29-07" xfId="461"/>
    <cellStyle name="_Comma_Q107 Company Estimate 3-8-07" xfId="462"/>
    <cellStyle name="_Comma_Q207 Forecast" xfId="463"/>
    <cellStyle name="_Comma_Q407 Consolidating Estimate" xfId="464"/>
    <cellStyle name="_Comma_Segment" xfId="465"/>
    <cellStyle name="_Comma_Spread Walk NEW_Budget ENT" xfId="466"/>
    <cellStyle name="_Comma_Valuation Materials_v6" xfId="467"/>
    <cellStyle name="_Commentary" xfId="468"/>
    <cellStyle name="_Company Operating Model v24" xfId="469"/>
    <cellStyle name="_comparison Apr 07" xfId="470"/>
    <cellStyle name="_Consol PL Summary" xfId="471"/>
    <cellStyle name="_Consol PL Summary 26 May" xfId="472"/>
    <cellStyle name="_Consol PL Summary-Dec(Jan10)" xfId="473"/>
    <cellStyle name="_Consol prod and clients" xfId="474"/>
    <cellStyle name="_Copy of AM Rpt- September Rptg Pkg   DAY 6 with 9+3 FY Fcst" xfId="2958"/>
    <cellStyle name="_Copy of Project America Cash flows v59 xls SLF v 8 (2)" xfId="475"/>
    <cellStyle name="_Corp IC Page for Q1 Outlook v2" xfId="476"/>
    <cellStyle name="_Corp List - Oct 04" xfId="477"/>
    <cellStyle name="_Corp List - Oct 04_2009 budget balance sheet &amp; capital v3" xfId="478"/>
    <cellStyle name="_Corp List - Oct 04_Americas Emerging Markets Plan 08 Template v1.17" xfId="479"/>
    <cellStyle name="_Corp List - Oct 04_ASIAPnLRisk_05_0831" xfId="480"/>
    <cellStyle name="_Corp List - Oct 04_ASIAPnLRisk_05_1230F" xfId="481"/>
    <cellStyle name="_Corp List - Oct 04_ASIAPnLRisk_06_0405" xfId="482"/>
    <cellStyle name="_Corp List - Oct 04_BS" xfId="483"/>
    <cellStyle name="_Corp List - Oct 04_BS compliance" xfId="484"/>
    <cellStyle name="_Corp List - Oct 04_Credit Sales" xfId="485"/>
    <cellStyle name="_Corp List - Oct 04_Don-Marie 9-26-07 v6(CM)" xfId="486"/>
    <cellStyle name="_Corp List - Oct 04_Edsparr's historical" xfId="487"/>
    <cellStyle name="_Corp List - Oct 04_EMEA EM BD2 Forecast V2" xfId="488"/>
    <cellStyle name="_Corp List - Oct 04_EMEA EM BD2 Forecast V3" xfId="489"/>
    <cellStyle name="_Corp List - Oct 04_ENTRY SHEET" xfId="490"/>
    <cellStyle name="_Corp List - Oct 04_GEM P&amp;L ACTUAL COB 31 August 07" xfId="491"/>
    <cellStyle name="_Corp List - Oct 04_HC Tracking Feb 07BIUSHI-elee" xfId="492"/>
    <cellStyle name="_Corp List - Oct 04_MTM Figures" xfId="493"/>
    <cellStyle name="_Corp List - Oct 04_PnL_Split_Apr06" xfId="494"/>
    <cellStyle name="_Corp List - Oct 04_PnL_Split_Jan19" xfId="495"/>
    <cellStyle name="_Corp List - Oct 04_PnL_Split_Jun 02" xfId="496"/>
    <cellStyle name="_Corp List - Oct 04_PnL_Split_Jun 30_Final" xfId="497"/>
    <cellStyle name="_Corp List - Oct 04_PnL_Split_Mar06 - v2" xfId="498"/>
    <cellStyle name="_Corp List - Oct 04_PnL_Split_Mar15 - v2" xfId="499"/>
    <cellStyle name="_Corp List - Oct 04_PnL_Split_Mar16 - v2" xfId="500"/>
    <cellStyle name="_Corp List - Oct 04_PnL_Split_May16" xfId="501"/>
    <cellStyle name="_Corp List - Oct 04_PnL_Split_May24" xfId="502"/>
    <cellStyle name="_Corp List - Oct 04_PnL_Split_May26" xfId="503"/>
    <cellStyle name="_Corp List - Oct 04_PnL_Split_May30" xfId="504"/>
    <cellStyle name="_Corp List - Oct 04_Restricted_PPL_28Jun" xfId="505"/>
    <cellStyle name="_Corp List - Oct 04_Sheet1" xfId="506"/>
    <cellStyle name="_Corp List - Oct 04_Summary " xfId="13"/>
    <cellStyle name="_Corp List - Sep 04" xfId="507"/>
    <cellStyle name="_Corp List - Sep 04_2009 budget balance sheet &amp; capital v3" xfId="508"/>
    <cellStyle name="_Corp List - Sep 04_Americas Emerging Markets Plan 08 Template v1.17" xfId="509"/>
    <cellStyle name="_Corp List - Sep 04_ASIAPnLRisk_05_0831" xfId="510"/>
    <cellStyle name="_Corp List - Sep 04_ASIAPnLRisk_05_1230F" xfId="511"/>
    <cellStyle name="_Corp List - Sep 04_ASIAPnLRisk_06_0405" xfId="512"/>
    <cellStyle name="_Corp List - Sep 04_BS" xfId="513"/>
    <cellStyle name="_Corp List - Sep 04_BS compliance" xfId="514"/>
    <cellStyle name="_Corp List - Sep 04_Cash CDO &amp; AI" xfId="515"/>
    <cellStyle name="_Corp List - Sep 04_Cash CDO &amp; AI_2005_PRF breakdown_Asia Credit Market" xfId="516"/>
    <cellStyle name="_Corp List - Sep 04_Cash CDO &amp; AI_21 Dec CM Daily" xfId="517"/>
    <cellStyle name="_Corp List - Sep 04_Cash CDO &amp; AI_ASIA SUMMARY-CONSOL2" xfId="518"/>
    <cellStyle name="_Corp List - Sep 04_Cash CDO &amp; AI_ASIAPnLRisk" xfId="519"/>
    <cellStyle name="_Corp List - Sep 04_Cash CDO &amp; AI_ASIAPnLRisk_06_0131B" xfId="520"/>
    <cellStyle name="_Corp List - Sep 04_Cash CDO &amp; AI_ASIAPnLRisk_NEW VERSION_PPL" xfId="521"/>
    <cellStyle name="_Corp List - Sep 04_Cash CDO &amp; AI_Credit Sales" xfId="522"/>
    <cellStyle name="_Corp List - Sep 04_Cash CDO &amp; AI_Data" xfId="523"/>
    <cellStyle name="_Corp List - Sep 04_Cash CDO &amp; AI_SUMMARY" xfId="524"/>
    <cellStyle name="_Corp List - Sep 04_Credit Sales" xfId="525"/>
    <cellStyle name="_Corp List - Sep 04_Don-Marie 9-26-07 v6(CM)" xfId="526"/>
    <cellStyle name="_Corp List - Sep 04_Edsparr's historical" xfId="527"/>
    <cellStyle name="_Corp List - Sep 04_EMEA EM BD2 Forecast V2" xfId="528"/>
    <cellStyle name="_Corp List - Sep 04_EMEA EM BD2 Forecast V3" xfId="529"/>
    <cellStyle name="_Corp List - Sep 04_ENTRY SHEET" xfId="530"/>
    <cellStyle name="_Corp List - Sep 04_GEM P&amp;L ACTUAL COB 31 August 07" xfId="531"/>
    <cellStyle name="_Corp List - Sep 04_HC Tracking Feb 07BIUSHI-elee" xfId="532"/>
    <cellStyle name="_Corp List - Sep 04_MTM Figures" xfId="533"/>
    <cellStyle name="_Corp List - Sep 04_PnL_Split_Apr06" xfId="534"/>
    <cellStyle name="_Corp List - Sep 04_PnL_Split_Jan19" xfId="535"/>
    <cellStyle name="_Corp List - Sep 04_PnL_Split_Jun 02" xfId="536"/>
    <cellStyle name="_Corp List - Sep 04_PnL_Split_Jun 30_Final" xfId="537"/>
    <cellStyle name="_Corp List - Sep 04_PnL_Split_Mar06 - v2" xfId="538"/>
    <cellStyle name="_Corp List - Sep 04_PnL_Split_Mar15 - v2" xfId="539"/>
    <cellStyle name="_Corp List - Sep 04_PnL_Split_Mar16 - v2" xfId="540"/>
    <cellStyle name="_Corp List - Sep 04_PnL_Split_May16" xfId="541"/>
    <cellStyle name="_Corp List - Sep 04_PnL_Split_May24" xfId="542"/>
    <cellStyle name="_Corp List - Sep 04_PnL_Split_May26" xfId="543"/>
    <cellStyle name="_Corp List - Sep 04_PnL_Split_May30" xfId="544"/>
    <cellStyle name="_Corp List - Sep 04_Restricted_PPL_28Jun" xfId="545"/>
    <cellStyle name="_Corp List - Sep 04_Sheet1" xfId="546"/>
    <cellStyle name="_Corp List - Sep 04_SSG" xfId="547"/>
    <cellStyle name="_Corp List - Sep 04_SSG_2005_PRF breakdown_Asia Credit Market" xfId="548"/>
    <cellStyle name="_Corp List - Sep 04_SSG_21 Dec CM Daily" xfId="549"/>
    <cellStyle name="_Corp List - Sep 04_SSG_ASIA SUMMARY-CONSOL2" xfId="550"/>
    <cellStyle name="_Corp List - Sep 04_SSG_ASIAPnLRisk" xfId="551"/>
    <cellStyle name="_Corp List - Sep 04_SSG_ASIAPnLRisk_06_0131B" xfId="552"/>
    <cellStyle name="_Corp List - Sep 04_SSG_ASIAPnLRisk_NEW VERSION_PPL" xfId="553"/>
    <cellStyle name="_Corp List - Sep 04_SSG_Credit Sales" xfId="554"/>
    <cellStyle name="_Corp List - Sep 04_SSG_Data" xfId="555"/>
    <cellStyle name="_Corp List - Sep 04_SSG_SUMMARY" xfId="556"/>
    <cellStyle name="_Corp List - Sep 04_Summary " xfId="14"/>
    <cellStyle name="_CORPORATE" xfId="557"/>
    <cellStyle name="_Covenant compliance 11-18-07 v3" xfId="558"/>
    <cellStyle name="_Covenant compliance 11-19-07 v2" xfId="559"/>
    <cellStyle name="_cover page" xfId="560"/>
    <cellStyle name="_cover page_Book1" xfId="561"/>
    <cellStyle name="_cover page_File 1 - 2008 &amp; 2009 MYF - Board Pre-read View 7.24.08" xfId="562"/>
    <cellStyle name="_cover page_Supplemental Sheets 5.20.09" xfId="563"/>
    <cellStyle name="_Cr Exotics" xfId="564"/>
    <cellStyle name="_Cr Exotics_Data" xfId="565"/>
    <cellStyle name="_Cr Exotics_Summary" xfId="566"/>
    <cellStyle name="_Credit Costs 5.12.08tracker" xfId="567"/>
    <cellStyle name="_Credit Costs Slides - April EMR" xfId="568"/>
    <cellStyle name="_Credit Markets February Control Meeting" xfId="569"/>
    <cellStyle name="_Credit Markets October Control meeting" xfId="570"/>
    <cellStyle name="_Credit Metrics Slide - April" xfId="571"/>
    <cellStyle name="_Credit Sales" xfId="572"/>
    <cellStyle name="_CREDIT SUMM" xfId="573"/>
    <cellStyle name="_CREDIT SUMM_2005_PRF breakdown_Asia Credit Market" xfId="574"/>
    <cellStyle name="_CREDIT SUMM_21 Dec CM Daily" xfId="575"/>
    <cellStyle name="_CREDIT SUMM_ASIA SUMMARY-CONSOL2" xfId="576"/>
    <cellStyle name="_CREDIT SUMM_ASIAPnLRisk" xfId="577"/>
    <cellStyle name="_CREDIT SUMM_ASIAPnLRisk_06_0131B" xfId="578"/>
    <cellStyle name="_CREDIT SUMM_ASIAPnLRisk_NEW VERSION_PPL" xfId="579"/>
    <cellStyle name="_CREDIT SUMM_Credit Sales" xfId="580"/>
    <cellStyle name="_CREDIT SUMM_Data" xfId="581"/>
    <cellStyle name="_CREDIT SUMM_SUMMARY" xfId="582"/>
    <cellStyle name="_CREGS 2006 Budget Review 11.28.05" xfId="583"/>
    <cellStyle name="_CT&amp;O Deck for Jamie Review  20 Nov FINAL v2" xfId="584"/>
    <cellStyle name="_CT&amp;O Deck for Jamie Review  20 Nov FINAL v2_Book1" xfId="585"/>
    <cellStyle name="_CT&amp;O Deck for Jamie Review  20 Nov FINAL v2_File 1 - 2008 &amp; 2009 MYF - Board Pre-read View 7.24.08" xfId="586"/>
    <cellStyle name="_CT&amp;O Deck for Jamie Review  20 Nov FINAL v2_Supplemental Sheets 5.20.09" xfId="587"/>
    <cellStyle name="_CT&amp;o Deck for Jamie Review ~ 20 Nov FINAL" xfId="588"/>
    <cellStyle name="_CT&amp;o Deck for Jamie Review ~ 20 Nov FINAL_Book1" xfId="589"/>
    <cellStyle name="_CT&amp;o Deck for Jamie Review ~ 20 Nov FINAL_File 1 - 2008 &amp; 2009 MYF - Board Pre-read View 7.24.08" xfId="590"/>
    <cellStyle name="_CT&amp;o Deck for Jamie Review ~ 20 Nov FINAL_Supplemental Sheets 5.20.09" xfId="591"/>
    <cellStyle name="_CT&amp;O Oct BD2_ExecSummary v2 (with aspirational added)" xfId="592"/>
    <cellStyle name="_CT&amp;O Oct BD2_ExecSummary v2 (with aspirational added)_Book1" xfId="593"/>
    <cellStyle name="_CT&amp;O Oct BD2_ExecSummary v2 (with aspirational added)_File 1 - 2008 &amp; 2009 MYF - Board Pre-read View 7.24.08" xfId="594"/>
    <cellStyle name="_CT&amp;O Oct BD2_ExecSummary v2 (with aspirational added)_Supplemental Sheets 5.20.09" xfId="595"/>
    <cellStyle name="_CT&amp;O Oct BD8_ExecSummary (with aspirational added)_V3" xfId="596"/>
    <cellStyle name="_CT&amp;O Oct BD8_ExecSummary (with aspirational added)_V3_Book1" xfId="597"/>
    <cellStyle name="_CT&amp;O Oct BD8_ExecSummary (with aspirational added)_V3_File 1 - 2008 &amp; 2009 MYF - Board Pre-read View 7.24.08" xfId="598"/>
    <cellStyle name="_CT&amp;O Oct BD8_ExecSummary (with aspirational added)_V3_Supplemental Sheets 5.20.09" xfId="599"/>
    <cellStyle name="_Currency" xfId="600"/>
    <cellStyle name="_Currency_~1134290" xfId="601"/>
    <cellStyle name="_Currency_~3036172" xfId="602"/>
    <cellStyle name="_Currency_~7516164" xfId="603"/>
    <cellStyle name="_Currency_~9342525" xfId="604"/>
    <cellStyle name="_Currency_1 - Pizzi spread rec schedule" xfId="605"/>
    <cellStyle name="_Currency_2007 Budget Scenarios v2" xfId="606"/>
    <cellStyle name="_Currency_2008 Headcount Plan" xfId="607"/>
    <cellStyle name="_Currency_Appendix B" xfId="608"/>
    <cellStyle name="_Currency_Aspen Financial Update 3-8-07" xfId="609"/>
    <cellStyle name="_Currency_AutoPrice2000" xfId="610"/>
    <cellStyle name="_Currency_Book1" xfId="611"/>
    <cellStyle name="_Currency_Book4" xfId="612"/>
    <cellStyle name="_Currency_Cancun Budget Presentation PPT Excel Sheets" xfId="613"/>
    <cellStyle name="_Currency_Company Operating Model v24" xfId="614"/>
    <cellStyle name="_Currency_Covenant compliance 11-18-07 v3" xfId="615"/>
    <cellStyle name="_Currency_Covenant compliance 11-19-07 v2" xfId="616"/>
    <cellStyle name="_Currency_Earth holco capital structure" xfId="617"/>
    <cellStyle name="_Currency_Enterprise V10.1 budget input" xfId="618"/>
    <cellStyle name="_Currency_Latest Exposure Data" xfId="619"/>
    <cellStyle name="_Currency_Natural Account vs AMTD v2" xfId="620"/>
    <cellStyle name="_Currency_Q107 Company Estimate 3-29-07" xfId="621"/>
    <cellStyle name="_Currency_Q107 Company Estimate 3-8-07" xfId="622"/>
    <cellStyle name="_Currency_Q207 Forecast" xfId="623"/>
    <cellStyle name="_Currency_Q407 Consolidating Estimate" xfId="624"/>
    <cellStyle name="_Currency_Segment" xfId="625"/>
    <cellStyle name="_Currency_Spread Walk NEW_Budget ENT" xfId="626"/>
    <cellStyle name="_Currency_Valuation Materials_v2" xfId="627"/>
    <cellStyle name="_Currency_Valuation Materials_v6" xfId="628"/>
    <cellStyle name="_CurrencySpace" xfId="629"/>
    <cellStyle name="_CurrencySpace_~1134290" xfId="630"/>
    <cellStyle name="_CurrencySpace_~3036172" xfId="631"/>
    <cellStyle name="_CurrencySpace_~7516164" xfId="632"/>
    <cellStyle name="_CurrencySpace_~9342525" xfId="633"/>
    <cellStyle name="_CurrencySpace_1 - Pizzi spread rec schedule" xfId="634"/>
    <cellStyle name="_CurrencySpace_2007 Budget Scenarios v2" xfId="635"/>
    <cellStyle name="_CurrencySpace_2008 Headcount Plan" xfId="636"/>
    <cellStyle name="_CurrencySpace_Appendix B" xfId="637"/>
    <cellStyle name="_CurrencySpace_Aspen Financial Update 3-8-07" xfId="638"/>
    <cellStyle name="_CurrencySpace_AutoPrice2000" xfId="639"/>
    <cellStyle name="_CurrencySpace_Book1" xfId="640"/>
    <cellStyle name="_CurrencySpace_Book4" xfId="641"/>
    <cellStyle name="_CurrencySpace_Cancun Budget Presentation PPT Excel Sheets" xfId="642"/>
    <cellStyle name="_CurrencySpace_Company Operating Model v24" xfId="643"/>
    <cellStyle name="_CurrencySpace_Covenant compliance 11-18-07 v3" xfId="644"/>
    <cellStyle name="_CurrencySpace_Covenant compliance 11-19-07 v2" xfId="645"/>
    <cellStyle name="_CurrencySpace_Earth holco capital structure" xfId="646"/>
    <cellStyle name="_CurrencySpace_Enterprise V10.1 budget input" xfId="647"/>
    <cellStyle name="_CurrencySpace_Latest Exposure Data" xfId="648"/>
    <cellStyle name="_CurrencySpace_Natural Account vs AMTD v2" xfId="649"/>
    <cellStyle name="_CurrencySpace_Q107 Company Estimate 3-29-07" xfId="650"/>
    <cellStyle name="_CurrencySpace_Q107 Company Estimate 3-8-07" xfId="651"/>
    <cellStyle name="_CurrencySpace_Q207 Forecast" xfId="652"/>
    <cellStyle name="_CurrencySpace_Q407 Consolidating Estimate" xfId="653"/>
    <cellStyle name="_CurrencySpace_Segment" xfId="654"/>
    <cellStyle name="_CurrencySpace_Spread Walk NEW_Budget ENT" xfId="655"/>
    <cellStyle name="_CurrencySpace_Valuation Materials_v2" xfId="656"/>
    <cellStyle name="_CurrencySpace_Valuation Materials_v6" xfId="657"/>
    <cellStyle name="_cut2" xfId="658"/>
    <cellStyle name="_cut2_A" xfId="659"/>
    <cellStyle name="_CVA DVA Explain_Apr 09_0511" xfId="660"/>
    <cellStyle name="_CVA DVA Explain_May 09_2" xfId="661"/>
    <cellStyle name="_CVA_DVA Explain_2" xfId="662"/>
    <cellStyle name="_Daily" xfId="663"/>
    <cellStyle name="_Daily PL" xfId="664"/>
    <cellStyle name="_Data" xfId="665"/>
    <cellStyle name="_DataMTD" xfId="666"/>
    <cellStyle name="_DataYTD" xfId="667"/>
    <cellStyle name="_Defaulted Derivs (EMR) - 0210" xfId="668"/>
    <cellStyle name="_Defaulted Derivs Rec - 013110 (Cristal P&amp;L drops)" xfId="669"/>
    <cellStyle name="_Defaulted Derivs Rec - 013110 (Cristal P&amp;L drops)_Defaulted Derivs Rec - 022810 (Cristal vs GL PnL rec) BD3" xfId="670"/>
    <cellStyle name="_Defaulted Derivs Rec - 022810 (Cristal vs GL PnL rec) BD3" xfId="671"/>
    <cellStyle name="_Details from CMR Final - Sep 06" xfId="672"/>
    <cellStyle name="_Disc Agency ARMs" xfId="673"/>
    <cellStyle name="_Disc Agency ARMs_A" xfId="674"/>
    <cellStyle name="_DM Scorecard Metrics February 06 - 0331" xfId="675"/>
    <cellStyle name="_DM Weekly Scorecard Metrics -041406 v3" xfId="676"/>
    <cellStyle name="_Don-Marie 9-26-07 v6(CM)" xfId="677"/>
    <cellStyle name="_DPS" xfId="678"/>
    <cellStyle name="_DRAFT_AWM_IM_March_TECH_EMR" xfId="679"/>
    <cellStyle name="_DRAFT_AWM_IM_March_TECH_EMR_A" xfId="680"/>
    <cellStyle name="_Earnings Slide - LLA v1 to be updated for 3Q forecast" xfId="681"/>
    <cellStyle name="_Earth holco capital structure" xfId="682"/>
    <cellStyle name="_EdFin Est Balance Sheet TEMPLATE 08&amp;09 rev0605" xfId="683"/>
    <cellStyle name="_Edsparr - June 07_Flash" xfId="684"/>
    <cellStyle name="_Edsparr's historical" xfId="685"/>
    <cellStyle name="_EMEA EM BD2 Forecast V2" xfId="686"/>
    <cellStyle name="_EMEA EM BD2 Forecast V3" xfId="687"/>
    <cellStyle name="_EMEA Emerging Market Plan 08 Templatev1.17" xfId="688"/>
    <cellStyle name="_EMR - Monthly Estimation IMP Grid August 06 YTD" xfId="689"/>
    <cellStyle name="_EMR MAR06 CTO Summary" xfId="690"/>
    <cellStyle name="_EMR MAR06 CTO Summary v2" xfId="691"/>
    <cellStyle name="_EMR MAR06 ST&amp;O Summary" xfId="692"/>
    <cellStyle name="_EMR-Mar Investment Productivity" xfId="693"/>
    <cellStyle name="_Energy~Softs" xfId="694"/>
    <cellStyle name="_Energy-Softs and Index" xfId="695"/>
    <cellStyle name="_Enterprise V10.1 budget input" xfId="696"/>
    <cellStyle name="_Equities Cash" xfId="697"/>
    <cellStyle name="_Equities_S&amp;G and Investments_RevAssumptionR2" xfId="698"/>
    <cellStyle name="_EqutiesInfoSheet_11.03.05" xfId="699"/>
    <cellStyle name="_EqutiesInfoSheet_11.03.05_HC Tracking Feb 07BIUSHI-elee" xfId="700"/>
    <cellStyle name="_ETrade Model (Updated February 12, 2008) v.4" xfId="701"/>
    <cellStyle name="_Euro" xfId="702"/>
    <cellStyle name="_Executive Summary V1" xfId="2959"/>
    <cellStyle name="_Ex-Japan Rates HC_April'07" xfId="703"/>
    <cellStyle name="_Exotics" xfId="704"/>
    <cellStyle name="_Exotics Pyramid" xfId="705"/>
    <cellStyle name="_External Data (slow growth)" xfId="2960"/>
    <cellStyle name="_FCASTAUM (Revenue Forecast)" xfId="706"/>
    <cellStyle name="_Feb Month Investment Productivity" xfId="707"/>
    <cellStyle name="_FEGL&amp;PSGL_Jul05" xfId="708"/>
    <cellStyle name="_Final" xfId="709"/>
    <cellStyle name="_Final '07 Bottoms Up" xfId="710"/>
    <cellStyle name="_Final Revenues Sep" xfId="711"/>
    <cellStyle name="_Final_A" xfId="712"/>
    <cellStyle name="_For FO" xfId="713"/>
    <cellStyle name="_Forecast 3Q_8_05_08" xfId="714"/>
    <cellStyle name="_Format Example" xfId="715"/>
    <cellStyle name="_Frank B 11-7-06 Draft (pages from 10-23 allocs roundtable)" xfId="716"/>
    <cellStyle name="_FRB_APR-09 Balance Sheet - FINAL" xfId="2961"/>
    <cellStyle name="_FSA OCt 06.final" xfId="717"/>
    <cellStyle name="_Functional model Danny V4" xfId="718"/>
    <cellStyle name="_Functional PnL 06 Budget Summary LS v7 (Proposed new L2)" xfId="719"/>
    <cellStyle name="_FunctionalpnlSlides_Michelle(old)" xfId="720"/>
    <cellStyle name="_Futures Recon Apr 2008" xfId="2962"/>
    <cellStyle name="_FX- FXO Aug Flash pending numbers v0.02" xfId="721"/>
    <cellStyle name="_FY Forecast Tracker 9.25.08 v3" xfId="722"/>
    <cellStyle name="_GCCG EMR control pages - Apr 07" xfId="723"/>
    <cellStyle name="_GCCG templates" xfId="724"/>
    <cellStyle name="_GEM P&amp;L ACTUAL COB 31 August 07" xfId="725"/>
    <cellStyle name="_GEM Plan 08- Investment - Productivityv 0.08" xfId="726"/>
    <cellStyle name="_General Services - BD9 Files_JAN_2006" xfId="727"/>
    <cellStyle name="_General Services - BD9 Files_JAN_2006_FY Forecast Tracker 9.25.08 v3" xfId="728"/>
    <cellStyle name="_General Services - BD9 Files_JAN_2006_IB Fcst Variance 1-23-09" xfId="729"/>
    <cellStyle name="_General Services - BD9 Files_JAN_2006_IB Mgmt Fcst 1-23-09" xfId="730"/>
    <cellStyle name="_General Services - BD9 Files_JAN_2006_NI Schedule 10.24.08 v2" xfId="731"/>
    <cellStyle name="_General Services - BD9 Files_JAN_2006_NI Schedule 11.26.08 (MGMT) v3" xfId="732"/>
    <cellStyle name="_General Services - BD9 Files_JAN_2006_One time Itemsv3" xfId="733"/>
    <cellStyle name="_General Services - BD9 Files_JAN_2006_Supplemental Sheets 5.20.09" xfId="734"/>
    <cellStyle name="_General Services BD2 Estimate-Feb 2006" xfId="735"/>
    <cellStyle name="_General Services BD2 Estimate-Feb 2006_Tracker 2Q  5.12.08" xfId="736"/>
    <cellStyle name="_General Services BD2 Estimate-Feb 2006_Tracker 2Q  5.15.08" xfId="737"/>
    <cellStyle name="_General Servvices - 1Q 2006 Financial Update" xfId="738"/>
    <cellStyle name="_General Servvices - 1Q 2006 Financial Update_Tracker 2Q  5.12.08" xfId="739"/>
    <cellStyle name="_General Servvices - 1Q 2006 Financial Update_Tracker 2Q  5.15.08" xfId="740"/>
    <cellStyle name="_Global Eq First Round Investments 9 21 07" xfId="741"/>
    <cellStyle name="_Global Exotics" xfId="742"/>
    <cellStyle name="_GM Capital Structure" xfId="743"/>
    <cellStyle name="_GM Capital Structure v 2" xfId="744"/>
    <cellStyle name="_GMAC_Chrysler Tracker v.27" xfId="745"/>
    <cellStyle name="_GPG PL" xfId="746"/>
    <cellStyle name="_Graphs F3 and Round 1A 2007 IMI.1" xfId="747"/>
    <cellStyle name="_Gross Loan" xfId="748"/>
    <cellStyle name="_GROSSPL" xfId="749"/>
    <cellStyle name="_GTD" xfId="750"/>
    <cellStyle name="_GTI 2006 Plan_ Supporting Document Waterfalls" xfId="751"/>
    <cellStyle name="_gti depr_amort 121305" xfId="752"/>
    <cellStyle name="_GTI HC FY Forecast Temp" xfId="753"/>
    <cellStyle name="_GTI HC FY Forecast Temp_Book1" xfId="754"/>
    <cellStyle name="_GTI HC FY Forecast Temp_File 1 - 2008 &amp; 2009 MYF - Board Pre-read View 7.24.08" xfId="755"/>
    <cellStyle name="_GTI HC FY Forecast Temp_Supplemental Sheets 5.20.09" xfId="756"/>
    <cellStyle name="_GTI HC FY Forecast Temp_Tracker 2Q  5.12.08" xfId="757"/>
    <cellStyle name="_GTI HC FY Forecast Temp_Tracker 2Q  5.15.08" xfId="758"/>
    <cellStyle name="_GTI tower BD9_Exp_Template2_Submissions" xfId="759"/>
    <cellStyle name="_GTI tower BD9_Exp_Template2_Submissions_FY Forecast Tracker 9.25.08 v3" xfId="760"/>
    <cellStyle name="_GTI tower BD9_Exp_Template2_Submissions_IB Fcst Variance 1-23-09" xfId="761"/>
    <cellStyle name="_GTI tower BD9_Exp_Template2_Submissions_IB Mgmt Fcst 1-23-09" xfId="762"/>
    <cellStyle name="_GTI tower BD9_Exp_Template2_Submissions_NI Schedule 10.24.08 v2" xfId="763"/>
    <cellStyle name="_GTI tower BD9_Exp_Template2_Submissions_NI Schedule 11.26.08 (MGMT) v3" xfId="764"/>
    <cellStyle name="_GTI tower BD9_Exp_Template2_Submissions_One time Itemsv3" xfId="765"/>
    <cellStyle name="_GTI tower BD9_Exp_Template2_Submissions_Supplemental Sheets 5.20.09" xfId="766"/>
    <cellStyle name="_GTI tower BD9_Exp_Template2_Submissions_Tracker 2Q  5.12.08" xfId="767"/>
    <cellStyle name="_GTI tower BD9_Exp_Template2_Submissions_Tracker 2Q  5.15.08" xfId="768"/>
    <cellStyle name="_HC Numbers (2006 Plan) Templates 15 &amp; 16 - 09-15-2005" xfId="769"/>
    <cellStyle name="_HC Numbers (2006 Plan) Templates 15 &amp; 16 - 09-15-2005_Book1" xfId="770"/>
    <cellStyle name="_HC Numbers (2006 Plan) Templates 15 &amp; 16 - 09-15-2005_File 1 - 2008 &amp; 2009 MYF - Board Pre-read View 7.24.08" xfId="771"/>
    <cellStyle name="_HC Numbers (2006 Plan) Templates 15 &amp; 16 - 09-15-2005_Supplemental Sheets 5.20.09" xfId="772"/>
    <cellStyle name="_HC Numbers (2006 Plan) Templates 15 &amp; 16 - 09-15-2005_Tracker 2Q  5.12.08" xfId="773"/>
    <cellStyle name="_HC Numbers (2006 Plan) Templates 15 &amp; 16 - 09-15-2005_Tracker 2Q  5.15.08" xfId="774"/>
    <cellStyle name="_HC Tracking Feb 07BIUSHI-elee" xfId="775"/>
    <cellStyle name="_HC Tracking July 07" xfId="776"/>
    <cellStyle name="_Headcount Buildup Zoran" xfId="777"/>
    <cellStyle name="_Headcount Buildup Zoran_FY Forecast Tracker 9.25.08 v3" xfId="778"/>
    <cellStyle name="_Headcount Buildup Zoran_IB Fcst Variance 1-23-09" xfId="779"/>
    <cellStyle name="_Headcount Buildup Zoran_IB Mgmt Fcst 1-23-09" xfId="780"/>
    <cellStyle name="_Headcount Buildup Zoran_NI Schedule 10.24.08 v2" xfId="781"/>
    <cellStyle name="_Headcount Buildup Zoran_NI Schedule 11.26.08 (MGMT) v3" xfId="782"/>
    <cellStyle name="_Headcount Buildup Zoran_One time Itemsv3" xfId="783"/>
    <cellStyle name="_Headcount Buildup Zoran_Supplemental Sheets 5.20.09" xfId="784"/>
    <cellStyle name="_Headcount Buildup Zoran_Tracker 2Q  5.12.08" xfId="785"/>
    <cellStyle name="_Headcount Buildup Zoran_Tracker 2Q  5.15.08" xfId="786"/>
    <cellStyle name="_Heading" xfId="787"/>
    <cellStyle name="_Heading_2009 budget balance sheet &amp; capital v3" xfId="788"/>
    <cellStyle name="_Heading_2009 budget by quarter 3-03-09 1200hrs" xfId="789"/>
    <cellStyle name="_Heading_BS" xfId="790"/>
    <cellStyle name="_Heading_BS compliance" xfId="791"/>
    <cellStyle name="_Heading_Don-Marie 9-26-07 v6(CM)" xfId="792"/>
    <cellStyle name="_Heading_Final Budget Book 3-6" xfId="793"/>
    <cellStyle name="_Heading_IB Headcount Summary" xfId="794"/>
    <cellStyle name="_Heading_IB Headcount Summary 2" xfId="795"/>
    <cellStyle name="_Heading_IB Investments and Productivity" xfId="796"/>
    <cellStyle name="_Heading_management fee calc.071604" xfId="797"/>
    <cellStyle name="_Heading_management fee calc.071604_2007 Headcount" xfId="798"/>
    <cellStyle name="_Heading_management fee calc.071604_Sheet1" xfId="799"/>
    <cellStyle name="_Heading_management fee calc.071604_Stress" xfId="800"/>
    <cellStyle name="_Heading_management fee calc.071604_Summary" xfId="801"/>
    <cellStyle name="_Heading_Nov28pf" xfId="802"/>
    <cellStyle name="_Heading_prestemp" xfId="803"/>
    <cellStyle name="_Heading_prestemp_2007 Headcount" xfId="804"/>
    <cellStyle name="_Heading_prestemp_Sheet1" xfId="805"/>
    <cellStyle name="_Heading_prestemp_Stress" xfId="806"/>
    <cellStyle name="_Heading_prestemp_Summary" xfId="807"/>
    <cellStyle name="_Heading_Round 1 Summary FINAL 28 Sep" xfId="808"/>
    <cellStyle name="_Heading_Round 2 Adj Budget Book v2" xfId="809"/>
    <cellStyle name="_Heading_Sheet1" xfId="810"/>
    <cellStyle name="_Heading_Valuation Materials_v6" xfId="811"/>
    <cellStyle name="_HG DCM Financials" xfId="812"/>
    <cellStyle name="_Hierarchy" xfId="813"/>
    <cellStyle name="_Hierarchy Map" xfId="814"/>
    <cellStyle name="_Hierarchy Map_HC Tracking Feb 07BIUSHI-elee" xfId="815"/>
    <cellStyle name="_Highlight" xfId="816"/>
    <cellStyle name="_historical" xfId="817"/>
    <cellStyle name="_historical_2005_PRF breakdown_Asia Credit Market" xfId="818"/>
    <cellStyle name="_historical_21 Dec CM Daily" xfId="819"/>
    <cellStyle name="_historical_ASIA SUMMARY-CONSOL2" xfId="820"/>
    <cellStyle name="_historical_ASIAPnLRisk" xfId="821"/>
    <cellStyle name="_historical_ASIAPnLRisk_06_0131B" xfId="822"/>
    <cellStyle name="_historical_ASIAPnLRisk_NEW VERSION_PPL" xfId="823"/>
    <cellStyle name="_historical_Credit Sales" xfId="824"/>
    <cellStyle name="_historical_Data" xfId="825"/>
    <cellStyle name="_historical_SUMMARY" xfId="826"/>
    <cellStyle name="_HJK_KOR_Plan 2006_2" xfId="827"/>
    <cellStyle name="_HK - FX Budget" xfId="828"/>
    <cellStyle name="_HK-PRC" xfId="829"/>
    <cellStyle name="_HK-PRC_2005_PRF breakdown_Asia Credit Market" xfId="830"/>
    <cellStyle name="_HK-PRC_21 Dec CM Daily" xfId="831"/>
    <cellStyle name="_HK-PRC_ASIA SUMMARY-CONSOL2" xfId="832"/>
    <cellStyle name="_HK-PRC_ASIAPnLRisk" xfId="833"/>
    <cellStyle name="_HK-PRC_ASIAPnLRisk_06_0131B" xfId="834"/>
    <cellStyle name="_HK-PRC_ASIAPnLRisk_NEW VERSION_PPL" xfId="835"/>
    <cellStyle name="_HK-PRC_Credit Sales" xfId="836"/>
    <cellStyle name="_HK-PRC_Data" xfId="837"/>
    <cellStyle name="_HK-PRC_SUMMARY" xfId="838"/>
    <cellStyle name="_HPP Check Round 2" xfId="839"/>
    <cellStyle name="_HTM JPMC Leverage Lending and Allowance coverage Mar EMR (Pre - July 07 breakout) v1" xfId="840"/>
    <cellStyle name="_hybrids cv plan" xfId="841"/>
    <cellStyle name="_IB Fcst Variance 1-23-09" xfId="842"/>
    <cellStyle name="_IB Investment Schedule-Pass 0 - 012006 (version 1)" xfId="843"/>
    <cellStyle name="_IB LBO-related ALRC - Feb data 100% Agency 73 mult 14.5 leq" xfId="844"/>
    <cellStyle name="_IB Mgmt Fcst 1-23-09" xfId="845"/>
    <cellStyle name="_IB NPA  03 31 2009 as of 4-8-09 (AB Backup)" xfId="846"/>
    <cellStyle name="_IB Operations Invoices_Oct06" xfId="847"/>
    <cellStyle name="_IB Operations Invoices_Sep 06" xfId="848"/>
    <cellStyle name="_IB Ops Invoices_July 2006 FINAL MIS" xfId="849"/>
    <cellStyle name="_IB Ops June Invoices FINAL unlinked" xfId="850"/>
    <cellStyle name="_iCTO metrics" xfId="851"/>
    <cellStyle name="_iCTO metrics_A" xfId="852"/>
    <cellStyle name="_iCTO metrics_FY Forecast Tracker 9.25.08 v3" xfId="853"/>
    <cellStyle name="_iCTO metrics_IB Fcst Variance 1-23-09" xfId="854"/>
    <cellStyle name="_iCTO metrics_IB Mgmt Fcst 1-23-09" xfId="855"/>
    <cellStyle name="_iCTO metrics_NI Schedule 10.24.08 v2" xfId="856"/>
    <cellStyle name="_iCTO metrics_NI Schedule 11.26.08 (MGMT) v3" xfId="857"/>
    <cellStyle name="_iCTO metrics_One time Itemsv3" xfId="858"/>
    <cellStyle name="_iCTO metrics_Supplemental Sheets 5.20.09" xfId="859"/>
    <cellStyle name="_iCTO_Metrics_WIP" xfId="860"/>
    <cellStyle name="_iCTO_Metrics_WIP_FY Forecast Tracker 9.25.08 v3" xfId="861"/>
    <cellStyle name="_iCTO_Metrics_WIP_IB Fcst Variance 1-23-09" xfId="862"/>
    <cellStyle name="_iCTO_Metrics_WIP_IB Mgmt Fcst 1-23-09" xfId="863"/>
    <cellStyle name="_iCTO_Metrics_WIP_NI Schedule 10.24.08 v2" xfId="864"/>
    <cellStyle name="_iCTO_Metrics_WIP_NI Schedule 11.26.08 (MGMT) v3" xfId="865"/>
    <cellStyle name="_iCTO_Metrics_WIP_One time Itemsv3" xfId="866"/>
    <cellStyle name="_iCTO_Metrics_WIP_Supplemental Sheets 5.20.09" xfId="867"/>
    <cellStyle name="_iCTO_Metrics_WIP_Tracker 2Q  5.12.08" xfId="868"/>
    <cellStyle name="_iCTO_Metrics_WIP_Tracker 2Q  5.15.08" xfId="869"/>
    <cellStyle name="_IMI 2006 Budget Deck.FINAL" xfId="870"/>
    <cellStyle name="_IMI EMR Report. March 2007" xfId="871"/>
    <cellStyle name="_IMI F1 Review Flows Pages Apr07" xfId="872"/>
    <cellStyle name="_IMI F1.  Excel backing files.final.with additional F1 adj center topsides" xfId="873"/>
    <cellStyle name="_IMI MYF Headcounts" xfId="874"/>
    <cellStyle name="_IMI Round 1A and F3 Presentation.5" xfId="875"/>
    <cellStyle name="_Index Hedge GL Split" xfId="876"/>
    <cellStyle name="_Input" xfId="877"/>
    <cellStyle name="_Input_A" xfId="878"/>
    <cellStyle name="_INT DEALLIST" xfId="879"/>
    <cellStyle name="_International Summary Report.October 2006" xfId="880"/>
    <cellStyle name="_INVESTORS " xfId="15"/>
    <cellStyle name="_INVESTORS _1" xfId="881"/>
    <cellStyle name="_INVESTORS _2005_PRF breakdown_Asia Credit Market" xfId="882"/>
    <cellStyle name="_INVESTORS _21 Dec CM Daily" xfId="883"/>
    <cellStyle name="_INVESTORS _ASIA SUMMARY-CONSOL2" xfId="884"/>
    <cellStyle name="_INVESTORS _ASIAPnLRisk" xfId="885"/>
    <cellStyle name="_INVESTORS _ASIAPnLRisk_06_0131B" xfId="886"/>
    <cellStyle name="_INVESTORS _ASIAPnLRisk_NEW VERSION_PPL" xfId="887"/>
    <cellStyle name="_INVESTORS _Cash CDO &amp; AI" xfId="888"/>
    <cellStyle name="_INVESTORS _Cash CDO &amp; AI_2005_PRF breakdown_Asia Credit Market" xfId="889"/>
    <cellStyle name="_INVESTORS _Cash CDO &amp; AI_21 Dec CM Daily" xfId="890"/>
    <cellStyle name="_INVESTORS _Cash CDO &amp; AI_ASIA SUMMARY-CONSOL2" xfId="891"/>
    <cellStyle name="_INVESTORS _Cash CDO &amp; AI_ASIAPnLRisk" xfId="892"/>
    <cellStyle name="_INVESTORS _Cash CDO &amp; AI_ASIAPnLRisk_06_0131B" xfId="893"/>
    <cellStyle name="_INVESTORS _Cash CDO &amp; AI_ASIAPnLRisk_NEW VERSION_PPL" xfId="894"/>
    <cellStyle name="_INVESTORS _Cash CDO &amp; AI_Credit Sales" xfId="895"/>
    <cellStyle name="_INVESTORS _Cash CDO &amp; AI_Data" xfId="896"/>
    <cellStyle name="_INVESTORS _Cash CDO &amp; AI_SUMMARY" xfId="897"/>
    <cellStyle name="_INVESTORS _CORPORATE" xfId="898"/>
    <cellStyle name="_INVESTORS _Credit Sales" xfId="899"/>
    <cellStyle name="_INVESTORS _CREDIT SUMM" xfId="900"/>
    <cellStyle name="_INVESTORS _CREDIT SUMM_2005_PRF breakdown_Asia Credit Market" xfId="901"/>
    <cellStyle name="_INVESTORS _CREDIT SUMM_21 Dec CM Daily" xfId="902"/>
    <cellStyle name="_INVESTORS _CREDIT SUMM_ASIA SUMMARY-CONSOL2" xfId="903"/>
    <cellStyle name="_INVESTORS _CREDIT SUMM_ASIAPnLRisk" xfId="904"/>
    <cellStyle name="_INVESTORS _CREDIT SUMM_ASIAPnLRisk_06_0131B" xfId="905"/>
    <cellStyle name="_INVESTORS _CREDIT SUMM_ASIAPnLRisk_NEW VERSION_PPL" xfId="906"/>
    <cellStyle name="_INVESTORS _CREDIT SUMM_Credit Sales" xfId="907"/>
    <cellStyle name="_INVESTORS _CREDIT SUMM_Data" xfId="908"/>
    <cellStyle name="_INVESTORS _CREDIT SUMM_SUMMARY" xfId="909"/>
    <cellStyle name="_INVESTORS _Data" xfId="910"/>
    <cellStyle name="_INVESTORS _HK-PRC" xfId="911"/>
    <cellStyle name="_INVESTORS _HK-PRC_2005_PRF breakdown_Asia Credit Market" xfId="912"/>
    <cellStyle name="_INVESTORS _HK-PRC_21 Dec CM Daily" xfId="913"/>
    <cellStyle name="_INVESTORS _HK-PRC_ASIA SUMMARY-CONSOL2" xfId="914"/>
    <cellStyle name="_INVESTORS _HK-PRC_ASIAPnLRisk" xfId="915"/>
    <cellStyle name="_INVESTORS _HK-PRC_ASIAPnLRisk_06_0131B" xfId="916"/>
    <cellStyle name="_INVESTORS _HK-PRC_ASIAPnLRisk_NEW VERSION_PPL" xfId="917"/>
    <cellStyle name="_INVESTORS _HK-PRC_Credit Sales" xfId="918"/>
    <cellStyle name="_INVESTORS _HK-PRC_Data" xfId="919"/>
    <cellStyle name="_INVESTORS _HK-PRC_SUMMARY" xfId="920"/>
    <cellStyle name="_INVESTORS _INT DEALLIST" xfId="921"/>
    <cellStyle name="_INVESTORS _INVESTORS " xfId="16"/>
    <cellStyle name="_INVESTORS _Recon tracking" xfId="922"/>
    <cellStyle name="_INVESTORS _SGP" xfId="923"/>
    <cellStyle name="_INVESTORS _SGP_2005_PRF breakdown_Asia Credit Market" xfId="924"/>
    <cellStyle name="_INVESTORS _SGP_21 Dec CM Daily" xfId="925"/>
    <cellStyle name="_INVESTORS _SGP_ASIA SUMMARY-CONSOL2" xfId="926"/>
    <cellStyle name="_INVESTORS _SGP_ASIAPnLRisk" xfId="927"/>
    <cellStyle name="_INVESTORS _SGP_ASIAPnLRisk_06_0131B" xfId="928"/>
    <cellStyle name="_INVESTORS _SGP_ASIAPnLRisk_NEW VERSION_PPL" xfId="929"/>
    <cellStyle name="_INVESTORS _SGP_Credit Sales" xfId="930"/>
    <cellStyle name="_INVESTORS _SGP_Data" xfId="931"/>
    <cellStyle name="_INVESTORS _SGP_SUMMARY" xfId="932"/>
    <cellStyle name="_INVESTORS _SSG" xfId="933"/>
    <cellStyle name="_INVESTORS _SSG_2005_PRF breakdown_Asia Credit Market" xfId="934"/>
    <cellStyle name="_INVESTORS _SSG_21 Dec CM Daily" xfId="935"/>
    <cellStyle name="_INVESTORS _SSG_ASIA SUMMARY-CONSOL2" xfId="936"/>
    <cellStyle name="_INVESTORS _SSG_ASIAPnLRisk" xfId="937"/>
    <cellStyle name="_INVESTORS _SSG_ASIAPnLRisk_06_0131B" xfId="938"/>
    <cellStyle name="_INVESTORS _SSG_ASIAPnLRisk_NEW VERSION_PPL" xfId="939"/>
    <cellStyle name="_INVESTORS _SSG_Credit Sales" xfId="940"/>
    <cellStyle name="_INVESTORS _SSG_Data" xfId="941"/>
    <cellStyle name="_INVESTORS _SSG_SUMMARY" xfId="942"/>
    <cellStyle name="_INVESTORS _Staff Mapping" xfId="943"/>
    <cellStyle name="_INVESTORS _SUMMARY" xfId="944"/>
    <cellStyle name="_IP Final Marks 032808" xfId="2963"/>
    <cellStyle name="_IR Slide Format - 4-11-09 (FV)" xfId="945"/>
    <cellStyle name="_IR Slide Format - 4-8-09" xfId="946"/>
    <cellStyle name="_Jan Month Investment Productivity" xfId="947"/>
    <cellStyle name="_Japan IBC M&amp;A" xfId="948"/>
    <cellStyle name="_JPMC GTI volume comparisons - SEPTEMBER" xfId="949"/>
    <cellStyle name="_June 06 Act FPnl Database v15" xfId="950"/>
    <cellStyle name="_KH Expense Pack - Jan 05" xfId="951"/>
    <cellStyle name="_Latest Exposure Data" xfId="952"/>
    <cellStyle name="_LFI BL Earnings Data_Master30Nov" xfId="2964"/>
    <cellStyle name="_LFI Peer Analysis_Master_19 Nov 07" xfId="2965"/>
    <cellStyle name="_LFI Peer Analysis_Master-v.6" xfId="2966"/>
    <cellStyle name="_Line Map" xfId="953"/>
    <cellStyle name="_Line Map_HC Tracking Feb 07BIUSHI-elee" xfId="954"/>
    <cellStyle name="_Liquid Markets and Rates Exotics July 2005 Control meeting" xfId="955"/>
    <cellStyle name="_Loan Volume Trend thru Dec 09" xfId="956"/>
    <cellStyle name="_Loan Volume Trend thru Mar 09 v1" xfId="957"/>
    <cellStyle name="_Loans BOD template (version 1) 0409" xfId="2967"/>
    <cellStyle name="_Loans Final Macro Oct" xfId="958"/>
    <cellStyle name="_Loans Macro Summary Jan'09 ME" xfId="959"/>
    <cellStyle name="_LOB Template" xfId="960"/>
    <cellStyle name="_LOB Template_A" xfId="961"/>
    <cellStyle name="_London FX_Detail" xfId="962"/>
    <cellStyle name="_MAC VIE Matrix 121305" xfId="963"/>
    <cellStyle name="_MAC VIE Matrix Dec 05_final" xfId="964"/>
    <cellStyle name="_Macro Launch" xfId="965"/>
    <cellStyle name="_Manager Wise P&amp;L Apr05" xfId="966"/>
    <cellStyle name="_Manual Input" xfId="967"/>
    <cellStyle name="_Mar 06 Onwing Attributions v1" xfId="968"/>
    <cellStyle name="_Mar ME adj" xfId="969"/>
    <cellStyle name="_Market Risk EMR" xfId="970"/>
    <cellStyle name="_Markets Revenue Nov" xfId="971"/>
    <cellStyle name="_Markets Revenue Run Rate1" xfId="972"/>
    <cellStyle name="_May 06 Onwing Attributionv2" xfId="973"/>
    <cellStyle name="_May Invoices-unlinked" xfId="974"/>
    <cellStyle name="_MEMO FX OPTION SALES CREDIT" xfId="975"/>
    <cellStyle name="_Merrill Eco Flash" xfId="2968"/>
    <cellStyle name="_MKT" xfId="2969"/>
    <cellStyle name="_MLGL 0609 draft" xfId="2970"/>
    <cellStyle name="_MMF Master" xfId="2971"/>
    <cellStyle name="_MO one-pager" xfId="976"/>
    <cellStyle name="_MO one-pager_1" xfId="977"/>
    <cellStyle name="_MO PRF Recon Jan2004 Japan 100204" xfId="978"/>
    <cellStyle name="_Mockup1024" xfId="979"/>
    <cellStyle name="_Mockup1024 (version 1)" xfId="980"/>
    <cellStyle name="_Month-end Pending Date 02-08 v3" xfId="981"/>
    <cellStyle name="_Mortgage Business Review 04.2005" xfId="982"/>
    <cellStyle name="_Mortgage Holdings Review 02.2005" xfId="983"/>
    <cellStyle name="_Multiple" xfId="984"/>
    <cellStyle name="_Multiple_~1134290" xfId="985"/>
    <cellStyle name="_Multiple_~3036172" xfId="986"/>
    <cellStyle name="_Multiple_~7516164" xfId="987"/>
    <cellStyle name="_Multiple_~9342525" xfId="988"/>
    <cellStyle name="_Multiple_1 - Pizzi spread rec schedule" xfId="989"/>
    <cellStyle name="_Multiple_2007 Budget Scenarios v2" xfId="990"/>
    <cellStyle name="_Multiple_2008 Headcount Plan" xfId="991"/>
    <cellStyle name="_Multiple_Appendix B" xfId="992"/>
    <cellStyle name="_Multiple_Aspen Financial Update 3-8-07" xfId="993"/>
    <cellStyle name="_Multiple_AutoPrice2000" xfId="994"/>
    <cellStyle name="_Multiple_Book1" xfId="995"/>
    <cellStyle name="_Multiple_Book4" xfId="996"/>
    <cellStyle name="_Multiple_Cancun Budget Presentation PPT Excel Sheets" xfId="997"/>
    <cellStyle name="_Multiple_Company Operating Model v24" xfId="998"/>
    <cellStyle name="_Multiple_Covenant compliance 11-18-07 v3" xfId="999"/>
    <cellStyle name="_Multiple_Covenant compliance 11-19-07 v2" xfId="1000"/>
    <cellStyle name="_Multiple_Earth holco capital structure" xfId="1001"/>
    <cellStyle name="_Multiple_Enterprise V10.1 budget input" xfId="1002"/>
    <cellStyle name="_Multiple_Latest Exposure Data" xfId="1003"/>
    <cellStyle name="_Multiple_Natural Account vs AMTD v2" xfId="1004"/>
    <cellStyle name="_Multiple_Q107 Company Estimate 3-29-07" xfId="1005"/>
    <cellStyle name="_Multiple_Q107 Company Estimate 3-8-07" xfId="1006"/>
    <cellStyle name="_Multiple_Q207 Forecast" xfId="1007"/>
    <cellStyle name="_Multiple_Q407 Consolidating Estimate" xfId="1008"/>
    <cellStyle name="_Multiple_Segment" xfId="1009"/>
    <cellStyle name="_Multiple_Spread Walk NEW_Budget ENT" xfId="1010"/>
    <cellStyle name="_Multiple_Valuation Materials_v2" xfId="1011"/>
    <cellStyle name="_Multiple_Valuation Materials_v6" xfId="1012"/>
    <cellStyle name="_MultipleSpace" xfId="1013"/>
    <cellStyle name="_MultipleSpace_~1134290" xfId="1014"/>
    <cellStyle name="_MultipleSpace_~3036172" xfId="1015"/>
    <cellStyle name="_MultipleSpace_~7516164" xfId="1016"/>
    <cellStyle name="_MultipleSpace_~9342525" xfId="1017"/>
    <cellStyle name="_MultipleSpace_1 - Pizzi spread rec schedule" xfId="1018"/>
    <cellStyle name="_MultipleSpace_2007 Budget Scenarios v2" xfId="1019"/>
    <cellStyle name="_MultipleSpace_2008 Headcount Plan" xfId="1020"/>
    <cellStyle name="_MultipleSpace_Appendix B" xfId="1021"/>
    <cellStyle name="_MultipleSpace_Aspen Financial Update 3-8-07" xfId="1022"/>
    <cellStyle name="_MultipleSpace_AutoPrice2000" xfId="1023"/>
    <cellStyle name="_MultipleSpace_Book1" xfId="1024"/>
    <cellStyle name="_MultipleSpace_Book4" xfId="1025"/>
    <cellStyle name="_MultipleSpace_Cancun Budget Presentation PPT Excel Sheets" xfId="1026"/>
    <cellStyle name="_MultipleSpace_Company Operating Model v24" xfId="1027"/>
    <cellStyle name="_MultipleSpace_Covenant compliance 11-18-07 v3" xfId="1028"/>
    <cellStyle name="_MultipleSpace_Covenant compliance 11-19-07 v2" xfId="1029"/>
    <cellStyle name="_MultipleSpace_Earth holco capital structure" xfId="1030"/>
    <cellStyle name="_MultipleSpace_Enterprise V10.1 budget input" xfId="1031"/>
    <cellStyle name="_MultipleSpace_Latest Exposure Data" xfId="1032"/>
    <cellStyle name="_MultipleSpace_Natural Account vs AMTD v2" xfId="1033"/>
    <cellStyle name="_MultipleSpace_Q107 Company Estimate 3-29-07" xfId="1034"/>
    <cellStyle name="_MultipleSpace_Q107 Company Estimate 3-8-07" xfId="1035"/>
    <cellStyle name="_MultipleSpace_Q207 Forecast" xfId="1036"/>
    <cellStyle name="_MultipleSpace_Q407 Consolidating Estimate" xfId="1037"/>
    <cellStyle name="_MultipleSpace_Segment" xfId="1038"/>
    <cellStyle name="_MultipleSpace_Spread Walk NEW_Budget ENT" xfId="1039"/>
    <cellStyle name="_MultipleSpace_Valuation Materials_v2" xfId="1040"/>
    <cellStyle name="_MultipleSpace_Valuation Materials_v6" xfId="1041"/>
    <cellStyle name="_NA Credit Exotics P&amp;L Dec 05" xfId="1042"/>
    <cellStyle name="_NA Struct Credit P&amp;L Feb 06" xfId="1043"/>
    <cellStyle name="_NA Struct Credit P&amp;L Jan 06" xfId="1044"/>
    <cellStyle name="_NA TRR" xfId="1045"/>
    <cellStyle name="_NA TRR_A" xfId="1046"/>
    <cellStyle name="_NACT MAC Delivrables 0306" xfId="1047"/>
    <cellStyle name="_NARS Control Package August 2005 v2" xfId="1048"/>
    <cellStyle name="_Natural Account vs AMTD v2" xfId="1049"/>
    <cellStyle name="_NETPL" xfId="1050"/>
    <cellStyle name="_NewFormatP&amp;L" xfId="1051"/>
    <cellStyle name="_NI Schedule 10.24.08 v2" xfId="1052"/>
    <cellStyle name="_NI Schedule 11.26.08 (MGMT) v3" xfId="1053"/>
    <cellStyle name="_NII Estimate - Oct" xfId="1054"/>
    <cellStyle name="_Nov 04" xfId="1055"/>
    <cellStyle name="_NPA Summary 3-31 (4-10 updates)" xfId="1056"/>
    <cellStyle name="_NPA Summary 3-31 v3" xfId="1057"/>
    <cellStyle name="_NPLSv2" xfId="1058"/>
    <cellStyle name="_oct2005.followups" xfId="1059"/>
    <cellStyle name="_One time Itemsv3" xfId="1060"/>
    <cellStyle name="_Online Index GL Split" xfId="1061"/>
    <cellStyle name="_Outstanding" xfId="1062"/>
    <cellStyle name="_Outstanding Revenue Tracking Dec 04" xfId="1063"/>
    <cellStyle name="_Outstanding Revenue Tracking Dec 04_2005_PRF breakdown_Asia Credit Market" xfId="1064"/>
    <cellStyle name="_Outstanding Revenue Tracking Dec 04_21 Dec CM Daily" xfId="1065"/>
    <cellStyle name="_Outstanding Revenue Tracking Dec 04_ASIA SUMMARY-CONSOL2" xfId="1066"/>
    <cellStyle name="_Outstanding Revenue Tracking Dec 04_ASIAPnLRisk" xfId="1067"/>
    <cellStyle name="_Outstanding Revenue Tracking Dec 04_ASIAPnLRisk_06_0131B" xfId="1068"/>
    <cellStyle name="_Outstanding Revenue Tracking Dec 04_ASIAPnLRisk_NEW VERSION_PPL" xfId="1069"/>
    <cellStyle name="_Outstanding Revenue Tracking Dec 04_Credit Sales" xfId="1070"/>
    <cellStyle name="_Outstanding Revenue Tracking Dec 04_Data" xfId="1071"/>
    <cellStyle name="_Outstanding Revenue Tracking Dec 04_SUMMARY" xfId="1072"/>
    <cellStyle name="_Outstanding_2005_PRF breakdown_Asia Credit Market" xfId="1073"/>
    <cellStyle name="_Outstanding_21 Dec CM Daily" xfId="1074"/>
    <cellStyle name="_Outstanding_ASIA SUMMARY-CONSOL2" xfId="1075"/>
    <cellStyle name="_Outstanding_ASIAPnLRisk" xfId="1076"/>
    <cellStyle name="_Outstanding_ASIAPnLRisk_06_0131B" xfId="1077"/>
    <cellStyle name="_Outstanding_ASIAPnLRisk_NEW VERSION_PPL" xfId="1078"/>
    <cellStyle name="_Outstanding_Credit Sales" xfId="1079"/>
    <cellStyle name="_Outstanding_Data" xfId="1080"/>
    <cellStyle name="_Outstanding_SUMMARY" xfId="1081"/>
    <cellStyle name="_P 40 EconRiskTrendbyComponent" xfId="1082"/>
    <cellStyle name="_P 40 EconRiskTrendbyComponent_July Estimate 08.04.10" xfId="1083"/>
    <cellStyle name="_P&amp;L by entity" xfId="1084"/>
    <cellStyle name="_P&amp;L(Value)_Round 2" xfId="1085"/>
    <cellStyle name="_P2 IncStat" xfId="1086"/>
    <cellStyle name="_Percent" xfId="1087"/>
    <cellStyle name="_PercentReal" xfId="1088"/>
    <cellStyle name="_PercentSpace" xfId="1089"/>
    <cellStyle name="_Pipeline Tracker" xfId="1090"/>
    <cellStyle name="_PL Macro - Current" xfId="1091"/>
    <cellStyle name="_PL Macro - October final" xfId="1092"/>
    <cellStyle name="_PL Macro - September Temp" xfId="1093"/>
    <cellStyle name="_Plan 2005-C&amp;R" xfId="1094"/>
    <cellStyle name="_Plan Summary 9 24 07v2 (Equities)" xfId="1095"/>
    <cellStyle name="_Plan_2006_HK(1)" xfId="1096"/>
    <cellStyle name="_Plan_2006_Sing(1)" xfId="1097"/>
    <cellStyle name="_portfolio" xfId="1098"/>
    <cellStyle name="_portfolio_Data" xfId="1099"/>
    <cellStyle name="_portfolio_Summary" xfId="1100"/>
    <cellStyle name="_Pricing Adjustment April 2008" xfId="2972"/>
    <cellStyle name="_product pricing 081805" xfId="1101"/>
    <cellStyle name="_product pricing 081805_Book1" xfId="1102"/>
    <cellStyle name="_product pricing 081805_File 1 - 2008 &amp; 2009 MYF - Board Pre-read View 7.24.08" xfId="1103"/>
    <cellStyle name="_product pricing 081805_Supplemental Sheets 5.20.09" xfId="1104"/>
    <cellStyle name="_Provision required Oct" xfId="1105"/>
    <cellStyle name="_Q1 2009 IB Credit Costs Q109 (FV)" xfId="1106"/>
    <cellStyle name="_Q1 IC - Tracker Update" xfId="1107"/>
    <cellStyle name="_Q107 Company Estimate 3-29-07" xfId="1108"/>
    <cellStyle name="_Q107 Company Estimate 3-8-07" xfId="1109"/>
    <cellStyle name="_Q2" xfId="1110"/>
    <cellStyle name="_Q207 Forecast" xfId="1111"/>
    <cellStyle name="_Q3 2009 IB Credit Costs Package - Oct 1st v2" xfId="1112"/>
    <cellStyle name="_Q3 VIE Revenue" xfId="1113"/>
    <cellStyle name="_Q4 VIE Revenue" xfId="1114"/>
    <cellStyle name="_Q407 Consolidating Estimate" xfId="1115"/>
    <cellStyle name="_QA" xfId="1116"/>
    <cellStyle name="_QA.investigating" xfId="1117"/>
    <cellStyle name="_Recon" xfId="1118"/>
    <cellStyle name="_Recon tracking" xfId="1119"/>
    <cellStyle name="_Remove SM flag y Jan" xfId="1120"/>
    <cellStyle name="_Report110905V1" xfId="1121"/>
    <cellStyle name="_Report110905V1_FY Forecast Tracker 9.25.08 v3" xfId="1122"/>
    <cellStyle name="_Report110905V1_IB Fcst Variance 1-23-09" xfId="1123"/>
    <cellStyle name="_Report110905V1_IB Mgmt Fcst 1-23-09" xfId="1124"/>
    <cellStyle name="_Report110905V1_NI Schedule 10.24.08 v2" xfId="1125"/>
    <cellStyle name="_Report110905V1_NI Schedule 11.26.08 (MGMT) v3" xfId="1126"/>
    <cellStyle name="_Report110905V1_One time Itemsv3" xfId="1127"/>
    <cellStyle name="_Report110905V1_Supplemental Sheets 5.20.09" xfId="1128"/>
    <cellStyle name="_Report110905V1_Tracker 2Q  5.12.08" xfId="1129"/>
    <cellStyle name="_Report110905V1_Tracker 2Q  5.15.08" xfId="1130"/>
    <cellStyle name="_Reported Net Income walk to adj PTPIC" xfId="1131"/>
    <cellStyle name="_Restricted_PPL_28Jun" xfId="1132"/>
    <cellStyle name="_Restricted_PrdRpt_12 Jun" xfId="1133"/>
    <cellStyle name="_RMBS_ABS Template (Alternative)_4Q08 Waterfall" xfId="1134"/>
    <cellStyle name="_RMBS_ABS_Request" xfId="1135"/>
    <cellStyle name="_Round 1 Summary FINAL 28 Sep" xfId="1136"/>
    <cellStyle name="_Round 2 final with 5 December EARs" xfId="1137"/>
    <cellStyle name="_Round 2 final with 5 December EARs_Book1" xfId="1138"/>
    <cellStyle name="_Round 2 final with 5 December EARs_File 1 - 2008 &amp; 2009 MYF - Board Pre-read View 7.24.08" xfId="1139"/>
    <cellStyle name="_Round 2 final with 5 December EARs_Supplemental Sheets 5.20.09" xfId="1140"/>
    <cellStyle name="_Round 2 final with 5 December EARs_v2" xfId="1141"/>
    <cellStyle name="_Round2ExecSum_and_byLOB" xfId="1142"/>
    <cellStyle name="_RT_AUS_Plan 2006" xfId="1143"/>
    <cellStyle name="_RWA schedule for MAC" xfId="1144"/>
    <cellStyle name="_RWA.credit.2005" xfId="1145"/>
    <cellStyle name="_SAA Agency Floaters" xfId="1146"/>
    <cellStyle name="_SAA Agency Floaters_A" xfId="1147"/>
    <cellStyle name="_SAA Agency IO" xfId="1148"/>
    <cellStyle name="_SAA Agency IO_A" xfId="1149"/>
    <cellStyle name="_SAA CLO" xfId="1150"/>
    <cellStyle name="_SAA CLO_A" xfId="1151"/>
    <cellStyle name="_SALES REVENUE SHARING" xfId="1152"/>
    <cellStyle name="_Sample Model Portfolio 2005-0527" xfId="1153"/>
    <cellStyle name="_Sample Model Portfolio 2005-0527_Data" xfId="1154"/>
    <cellStyle name="_Sample Model Portfolio 2005-0527_Summary" xfId="1155"/>
    <cellStyle name="_schedules for IC Presentation_v4" xfId="1156"/>
    <cellStyle name="_Sec Prod Control Package October 2005" xfId="1157"/>
    <cellStyle name="_Securitized Prod Control Package February 2006" xfId="1158"/>
    <cellStyle name="_Securitized Products KPI Submission - December ME 2005" xfId="1159"/>
    <cellStyle name="_Securitized Products Risk Event Stats 2005" xfId="1160"/>
    <cellStyle name="_Securitized Products Risk Event Stats 2005 - Dec 2005" xfId="1161"/>
    <cellStyle name="_Securitized Products Risk Event Stats 2005 - Nov 2005" xfId="1162"/>
    <cellStyle name="_Securitized Products Risk Event Stats 2006 - April 2006" xfId="1163"/>
    <cellStyle name="_Securitized Products Risk Event Stats 2006 - Feb 2006" xfId="1164"/>
    <cellStyle name="_Securitized Products Risk Event Stats 2006 - Jan 2006" xfId="1165"/>
    <cellStyle name="_Securitized Products Risk Event Stats 2006 - March 2006" xfId="1166"/>
    <cellStyle name="_Securitized Products Risk Event Stats 2006 - May 2006" xfId="1167"/>
    <cellStyle name="_Securitzed Products KPI Submission - April 2006" xfId="1168"/>
    <cellStyle name="_Securitzed Products KPI Submission - February 2006" xfId="1169"/>
    <cellStyle name="_Securitzed Products KPI Submission - January 2006" xfId="1170"/>
    <cellStyle name="_Securitzed Products KPI Submission - March 2006" xfId="1171"/>
    <cellStyle name="_Securitzed Products KPI Submission - May 2006" xfId="1172"/>
    <cellStyle name="_Segment" xfId="1173"/>
    <cellStyle name="_SGP" xfId="1174"/>
    <cellStyle name="_SGP_1" xfId="1175"/>
    <cellStyle name="_SGP_1_2005_PRF breakdown_Asia Credit Market" xfId="1176"/>
    <cellStyle name="_SGP_1_21 Dec CM Daily" xfId="1177"/>
    <cellStyle name="_SGP_1_ASIA SUMMARY-CONSOL2" xfId="1178"/>
    <cellStyle name="_SGP_1_ASIAPnLRisk" xfId="1179"/>
    <cellStyle name="_SGP_1_ASIAPnLRisk_06_0131B" xfId="1180"/>
    <cellStyle name="_SGP_1_ASIAPnLRisk_NEW VERSION_PPL" xfId="1181"/>
    <cellStyle name="_SGP_1_Credit Sales" xfId="1182"/>
    <cellStyle name="_SGP_1_Data" xfId="1183"/>
    <cellStyle name="_SGP_1_SUMMARY" xfId="1184"/>
    <cellStyle name="_SGP_2" xfId="1185"/>
    <cellStyle name="_SGP_2005_PRF breakdown_Asia Credit Market" xfId="1186"/>
    <cellStyle name="_SGP_21 Dec CM Daily" xfId="1187"/>
    <cellStyle name="_SGP_ASIA SUMMARY-CONSOL2" xfId="1188"/>
    <cellStyle name="_SGP_ASIAPnLRisk" xfId="1189"/>
    <cellStyle name="_SGP_ASIAPnLRisk_06_0131B" xfId="1190"/>
    <cellStyle name="_SGP_ASIAPnLRisk_NEW VERSION_PPL" xfId="1191"/>
    <cellStyle name="_SGP_Cash CDO &amp; AI" xfId="1192"/>
    <cellStyle name="_SGP_Cash CDO &amp; AI_2005_PRF breakdown_Asia Credit Market" xfId="1193"/>
    <cellStyle name="_SGP_Cash CDO &amp; AI_21 Dec CM Daily" xfId="1194"/>
    <cellStyle name="_SGP_Cash CDO &amp; AI_ASIA SUMMARY-CONSOL2" xfId="1195"/>
    <cellStyle name="_SGP_Cash CDO &amp; AI_ASIAPnLRisk" xfId="1196"/>
    <cellStyle name="_SGP_Cash CDO &amp; AI_ASIAPnLRisk_06_0131B" xfId="1197"/>
    <cellStyle name="_SGP_Cash CDO &amp; AI_ASIAPnLRisk_NEW VERSION_PPL" xfId="1198"/>
    <cellStyle name="_SGP_Cash CDO &amp; AI_Credit Sales" xfId="1199"/>
    <cellStyle name="_SGP_Cash CDO &amp; AI_Data" xfId="1200"/>
    <cellStyle name="_SGP_Cash CDO &amp; AI_SUMMARY" xfId="1201"/>
    <cellStyle name="_SGP_CORPORATE" xfId="1202"/>
    <cellStyle name="_SGP_Credit Sales" xfId="1203"/>
    <cellStyle name="_SGP_CREDIT SUMM" xfId="1204"/>
    <cellStyle name="_SGP_CREDIT SUMM_2005_PRF breakdown_Asia Credit Market" xfId="1205"/>
    <cellStyle name="_SGP_CREDIT SUMM_21 Dec CM Daily" xfId="1206"/>
    <cellStyle name="_SGP_CREDIT SUMM_ASIA SUMMARY-CONSOL2" xfId="1207"/>
    <cellStyle name="_SGP_CREDIT SUMM_ASIAPnLRisk" xfId="1208"/>
    <cellStyle name="_SGP_CREDIT SUMM_ASIAPnLRisk_06_0131B" xfId="1209"/>
    <cellStyle name="_SGP_CREDIT SUMM_ASIAPnLRisk_NEW VERSION_PPL" xfId="1210"/>
    <cellStyle name="_SGP_CREDIT SUMM_Credit Sales" xfId="1211"/>
    <cellStyle name="_SGP_CREDIT SUMM_Data" xfId="1212"/>
    <cellStyle name="_SGP_CREDIT SUMM_SUMMARY" xfId="1213"/>
    <cellStyle name="_SGP_Data" xfId="1214"/>
    <cellStyle name="_SGP_HK-PRC" xfId="1215"/>
    <cellStyle name="_SGP_HK-PRC_2005_PRF breakdown_Asia Credit Market" xfId="1216"/>
    <cellStyle name="_SGP_HK-PRC_21 Dec CM Daily" xfId="1217"/>
    <cellStyle name="_SGP_HK-PRC_ASIA SUMMARY-CONSOL2" xfId="1218"/>
    <cellStyle name="_SGP_HK-PRC_ASIAPnLRisk" xfId="1219"/>
    <cellStyle name="_SGP_HK-PRC_ASIAPnLRisk_06_0131B" xfId="1220"/>
    <cellStyle name="_SGP_HK-PRC_ASIAPnLRisk_NEW VERSION_PPL" xfId="1221"/>
    <cellStyle name="_SGP_HK-PRC_Credit Sales" xfId="1222"/>
    <cellStyle name="_SGP_HK-PRC_Data" xfId="1223"/>
    <cellStyle name="_SGP_HK-PRC_SUMMARY" xfId="1224"/>
    <cellStyle name="_SGP_INT DEALLIST" xfId="1225"/>
    <cellStyle name="_SGP_INVESTORS " xfId="17"/>
    <cellStyle name="_SGP_Recon tracking" xfId="1226"/>
    <cellStyle name="_SGP_SGP" xfId="1227"/>
    <cellStyle name="_SGP_SGP_2005_PRF breakdown_Asia Credit Market" xfId="1228"/>
    <cellStyle name="_SGP_SGP_21 Dec CM Daily" xfId="1229"/>
    <cellStyle name="_SGP_SGP_ASIA SUMMARY-CONSOL2" xfId="1230"/>
    <cellStyle name="_SGP_SGP_ASIAPnLRisk" xfId="1231"/>
    <cellStyle name="_SGP_SGP_ASIAPnLRisk_06_0131B" xfId="1232"/>
    <cellStyle name="_SGP_SGP_ASIAPnLRisk_NEW VERSION_PPL" xfId="1233"/>
    <cellStyle name="_SGP_SGP_Credit Sales" xfId="1234"/>
    <cellStyle name="_SGP_SGP_Data" xfId="1235"/>
    <cellStyle name="_SGP_SGP_SUMMARY" xfId="1236"/>
    <cellStyle name="_SGP_SSG" xfId="1237"/>
    <cellStyle name="_SGP_SSG_2005_PRF breakdown_Asia Credit Market" xfId="1238"/>
    <cellStyle name="_SGP_SSG_21 Dec CM Daily" xfId="1239"/>
    <cellStyle name="_SGP_SSG_ASIA SUMMARY-CONSOL2" xfId="1240"/>
    <cellStyle name="_SGP_SSG_ASIAPnLRisk" xfId="1241"/>
    <cellStyle name="_SGP_SSG_ASIAPnLRisk_06_0131B" xfId="1242"/>
    <cellStyle name="_SGP_SSG_ASIAPnLRisk_NEW VERSION_PPL" xfId="1243"/>
    <cellStyle name="_SGP_SSG_Credit Sales" xfId="1244"/>
    <cellStyle name="_SGP_SSG_Data" xfId="1245"/>
    <cellStyle name="_SGP_SSG_SUMMARY" xfId="1246"/>
    <cellStyle name="_SGP_Staff Mapping" xfId="1247"/>
    <cellStyle name="_SGP_SUMMARY" xfId="1248"/>
    <cellStyle name="_Sheet1" xfId="1249"/>
    <cellStyle name="_Sheet1_~5254638" xfId="1250"/>
    <cellStyle name="_Sheet1_1" xfId="1251"/>
    <cellStyle name="_Sheet1_1_Cash IC Reductions 1H09 Expected vs Outlook 5.20.09" xfId="1252"/>
    <cellStyle name="_Sheet1_1_Data" xfId="1253"/>
    <cellStyle name="_Sheet1_1_IB Forecast 05.14.09 BD10 2Q" xfId="1254"/>
    <cellStyle name="_Sheet1_1_Sheet2" xfId="1255"/>
    <cellStyle name="_Sheet1_1_Summary" xfId="1256"/>
    <cellStyle name="_Sheet1_2005_PRF breakdown_Asia Credit Market" xfId="1257"/>
    <cellStyle name="_Sheet1_2008 HC Baseline - Energy" xfId="1258"/>
    <cellStyle name="_Sheet1_21 Dec CM Daily" xfId="1259"/>
    <cellStyle name="_Sheet1_Americas Emerging Markets Plan 08 Template v1.17" xfId="1260"/>
    <cellStyle name="_Sheet1_ASIA Emerging Market Plan 08 Templatev1.1" xfId="1261"/>
    <cellStyle name="_Sheet1_ASIA SUMMARY-CONSOL2" xfId="1262"/>
    <cellStyle name="_Sheet1_ASIAPnLRisk" xfId="1263"/>
    <cellStyle name="_Sheet1_ASIAPnLRisk_06_0131B" xfId="1264"/>
    <cellStyle name="_Sheet1_ASIAPnLRisk_NEW VERSION_PPL" xfId="1265"/>
    <cellStyle name="_Sheet1_Cash CDO &amp; AI" xfId="1266"/>
    <cellStyle name="_Sheet1_Cash CDO &amp; AI_2005_PRF breakdown_Asia Credit Market" xfId="1267"/>
    <cellStyle name="_Sheet1_Cash CDO &amp; AI_21 Dec CM Daily" xfId="1268"/>
    <cellStyle name="_Sheet1_Cash CDO &amp; AI_ASIA SUMMARY-CONSOL2" xfId="1269"/>
    <cellStyle name="_Sheet1_Cash CDO &amp; AI_ASIAPnLRisk" xfId="1270"/>
    <cellStyle name="_Sheet1_Cash CDO &amp; AI_ASIAPnLRisk_06_0131B" xfId="1271"/>
    <cellStyle name="_Sheet1_Cash CDO &amp; AI_ASIAPnLRisk_NEW VERSION_PPL" xfId="1272"/>
    <cellStyle name="_Sheet1_Cash CDO &amp; AI_Credit Sales" xfId="1273"/>
    <cellStyle name="_Sheet1_Cash CDO &amp; AI_Data" xfId="1274"/>
    <cellStyle name="_Sheet1_Cash CDO &amp; AI_SUMMARY" xfId="1275"/>
    <cellStyle name="_Sheet1_Cash IC Reductions 1H09 Expected vs Outlook 5.20.09" xfId="1276"/>
    <cellStyle name="_Sheet1_CORPORATE" xfId="1277"/>
    <cellStyle name="_Sheet1_Credit Sales" xfId="1278"/>
    <cellStyle name="_Sheet1_CREDIT SUMM" xfId="1279"/>
    <cellStyle name="_Sheet1_CREDIT SUMM_2005_PRF breakdown_Asia Credit Market" xfId="1280"/>
    <cellStyle name="_Sheet1_CREDIT SUMM_21 Dec CM Daily" xfId="1281"/>
    <cellStyle name="_Sheet1_CREDIT SUMM_ASIA SUMMARY-CONSOL2" xfId="1282"/>
    <cellStyle name="_Sheet1_CREDIT SUMM_ASIAPnLRisk" xfId="1283"/>
    <cellStyle name="_Sheet1_CREDIT SUMM_ASIAPnLRisk_06_0131B" xfId="1284"/>
    <cellStyle name="_Sheet1_CREDIT SUMM_ASIAPnLRisk_NEW VERSION_PPL" xfId="1285"/>
    <cellStyle name="_Sheet1_CREDIT SUMM_Credit Sales" xfId="1286"/>
    <cellStyle name="_Sheet1_CREDIT SUMM_Data" xfId="1287"/>
    <cellStyle name="_Sheet1_CREDIT SUMM_SUMMARY" xfId="1288"/>
    <cellStyle name="_Sheet1_Data" xfId="1289"/>
    <cellStyle name="_Sheet1_Data_Summary" xfId="1290"/>
    <cellStyle name="_Sheet1_EMEA Emerging Market Plan 08 Templatev1.17" xfId="1291"/>
    <cellStyle name="_Sheet1_Energy~Softs" xfId="1292"/>
    <cellStyle name="_Sheet1_Exotics Pyramid" xfId="1293"/>
    <cellStyle name="_Sheet1_GCCG templates" xfId="1294"/>
    <cellStyle name="_Sheet1_Global Exotics" xfId="1295"/>
    <cellStyle name="_Sheet1_HC Tracking July 07" xfId="1296"/>
    <cellStyle name="_Sheet1_HK-PRC" xfId="1297"/>
    <cellStyle name="_Sheet1_HK-PRC_2005_PRF breakdown_Asia Credit Market" xfId="1298"/>
    <cellStyle name="_Sheet1_HK-PRC_21 Dec CM Daily" xfId="1299"/>
    <cellStyle name="_Sheet1_HK-PRC_ASIA SUMMARY-CONSOL2" xfId="1300"/>
    <cellStyle name="_Sheet1_HK-PRC_ASIAPnLRisk" xfId="1301"/>
    <cellStyle name="_Sheet1_HK-PRC_ASIAPnLRisk_06_0131B" xfId="1302"/>
    <cellStyle name="_Sheet1_HK-PRC_ASIAPnLRisk_NEW VERSION_PPL" xfId="1303"/>
    <cellStyle name="_Sheet1_HK-PRC_Credit Sales" xfId="1304"/>
    <cellStyle name="_Sheet1_HK-PRC_Data" xfId="1305"/>
    <cellStyle name="_Sheet1_HK-PRC_SUMMARY" xfId="1306"/>
    <cellStyle name="_Sheet1_IB Forecast 05.14.09 BD10 2Q" xfId="1307"/>
    <cellStyle name="_Sheet1_INT DEALLIST" xfId="1308"/>
    <cellStyle name="_Sheet1_INVESTORS " xfId="18"/>
    <cellStyle name="_Sheet1_NewFormatP&amp;L" xfId="1309"/>
    <cellStyle name="_Sheet1_Recon tracking" xfId="1310"/>
    <cellStyle name="_Sheet1_Round 1 Summary FINAL 28 Sep" xfId="1311"/>
    <cellStyle name="_Sheet1_SGP" xfId="1312"/>
    <cellStyle name="_Sheet1_SGP_2005_PRF breakdown_Asia Credit Market" xfId="1313"/>
    <cellStyle name="_Sheet1_SGP_21 Dec CM Daily" xfId="1314"/>
    <cellStyle name="_Sheet1_SGP_ASIA SUMMARY-CONSOL2" xfId="1315"/>
    <cellStyle name="_Sheet1_SGP_ASIAPnLRisk" xfId="1316"/>
    <cellStyle name="_Sheet1_SGP_ASIAPnLRisk_06_0131B" xfId="1317"/>
    <cellStyle name="_Sheet1_SGP_ASIAPnLRisk_NEW VERSION_PPL" xfId="1318"/>
    <cellStyle name="_Sheet1_SGP_Credit Sales" xfId="1319"/>
    <cellStyle name="_Sheet1_SGP_Data" xfId="1320"/>
    <cellStyle name="_Sheet1_SGP_SUMMARY" xfId="1321"/>
    <cellStyle name="_Sheet1_Sheet2" xfId="1322"/>
    <cellStyle name="_Sheet1_SSG" xfId="1323"/>
    <cellStyle name="_Sheet1_SSG_2005_PRF breakdown_Asia Credit Market" xfId="1324"/>
    <cellStyle name="_Sheet1_SSG_21 Dec CM Daily" xfId="1325"/>
    <cellStyle name="_Sheet1_SSG_ASIA SUMMARY-CONSOL2" xfId="1326"/>
    <cellStyle name="_Sheet1_SSG_ASIAPnLRisk" xfId="1327"/>
    <cellStyle name="_Sheet1_SSG_ASIAPnLRisk_06_0131B" xfId="1328"/>
    <cellStyle name="_Sheet1_SSG_ASIAPnLRisk_NEW VERSION_PPL" xfId="1329"/>
    <cellStyle name="_Sheet1_SSG_Credit Sales" xfId="1330"/>
    <cellStyle name="_Sheet1_SSG_Data" xfId="1331"/>
    <cellStyle name="_Sheet1_SSG_SUMMARY" xfId="1332"/>
    <cellStyle name="_Sheet1_Staff Mapping" xfId="1333"/>
    <cellStyle name="_Sheet1_Summary" xfId="1334"/>
    <cellStyle name="_Sheet1_SUMMARY_1" xfId="1335"/>
    <cellStyle name="_Sheet18" xfId="1336"/>
    <cellStyle name="_Sheet2" xfId="1337"/>
    <cellStyle name="_Sheet2_~5254638" xfId="1338"/>
    <cellStyle name="_Sheet2_1" xfId="1339"/>
    <cellStyle name="_Sheet2_2005_PRF breakdown_Asia Credit Market" xfId="1340"/>
    <cellStyle name="_Sheet2_2007 Commodities PassII v10 112106" xfId="1341"/>
    <cellStyle name="_Sheet2_2007 Commodities PassII v8 112006 S&amp;G Inv" xfId="1342"/>
    <cellStyle name="_Sheet2_2007 Commodities Revised v3" xfId="1343"/>
    <cellStyle name="_Sheet2_2007 Currency PassII V10 112006" xfId="1344"/>
    <cellStyle name="_Sheet2_2007 Currency PassII V11 112006 S&amp;G Inv" xfId="1345"/>
    <cellStyle name="_Sheet2_2007 Currency PassII V12 112106" xfId="1346"/>
    <cellStyle name="_Sheet2_2007 Currency Revised v3" xfId="1347"/>
    <cellStyle name="_Sheet2_2008 Budget Templates - 8-28-07" xfId="1348"/>
    <cellStyle name="_Sheet2_2008 Budget Templates 8-30-07" xfId="1349"/>
    <cellStyle name="_Sheet2_2008 Budget Templates 8-30-07 Asia EM" xfId="1350"/>
    <cellStyle name="_Sheet2_2008 HC Baseline - Energy" xfId="1351"/>
    <cellStyle name="_Sheet2_2009 budget balance sheet &amp; capital v3" xfId="1352"/>
    <cellStyle name="_Sheet2_21 Dec CM Daily" xfId="1353"/>
    <cellStyle name="_Sheet2_Americas Emerging Markets Plan 08 Template v1.17" xfId="1354"/>
    <cellStyle name="_Sheet2_ASIA Emerging Market Plan 08 Templatev1.1" xfId="1355"/>
    <cellStyle name="_Sheet2_ASIA SUMMARY-CONSOL2" xfId="1356"/>
    <cellStyle name="_Sheet2_ASIAPnLRisk" xfId="1357"/>
    <cellStyle name="_Sheet2_ASIAPnLRisk_06_0131B" xfId="1358"/>
    <cellStyle name="_Sheet2_ASIAPnLRisk_NEW VERSION_PPL" xfId="1359"/>
    <cellStyle name="_Sheet2_BS" xfId="1360"/>
    <cellStyle name="_Sheet2_BS compliance" xfId="1361"/>
    <cellStyle name="_Sheet2_Cash CDO &amp; AI" xfId="1362"/>
    <cellStyle name="_Sheet2_Cash CDO &amp; AI_2005_PRF breakdown_Asia Credit Market" xfId="1363"/>
    <cellStyle name="_Sheet2_Cash CDO &amp; AI_21 Dec CM Daily" xfId="1364"/>
    <cellStyle name="_Sheet2_Cash CDO &amp; AI_ASIA SUMMARY-CONSOL2" xfId="1365"/>
    <cellStyle name="_Sheet2_Cash CDO &amp; AI_ASIAPnLRisk" xfId="1366"/>
    <cellStyle name="_Sheet2_Cash CDO &amp; AI_ASIAPnLRisk_06_0131B" xfId="1367"/>
    <cellStyle name="_Sheet2_Cash CDO &amp; AI_ASIAPnLRisk_NEW VERSION_PPL" xfId="1368"/>
    <cellStyle name="_Sheet2_Cash CDO &amp; AI_Credit Sales" xfId="1369"/>
    <cellStyle name="_Sheet2_Cash CDO &amp; AI_Data" xfId="1370"/>
    <cellStyle name="_Sheet2_Cash CDO &amp; AI_SUMMARY" xfId="1371"/>
    <cellStyle name="_Sheet2_Corp IC Page for Q1 Outlook v2" xfId="1372"/>
    <cellStyle name="_Sheet2_CORPORATE" xfId="1373"/>
    <cellStyle name="_Sheet2_Credit Sales" xfId="1374"/>
    <cellStyle name="_Sheet2_CREDIT SUMM" xfId="1375"/>
    <cellStyle name="_Sheet2_CREDIT SUMM_2005_PRF breakdown_Asia Credit Market" xfId="1376"/>
    <cellStyle name="_Sheet2_CREDIT SUMM_21 Dec CM Daily" xfId="1377"/>
    <cellStyle name="_Sheet2_CREDIT SUMM_ASIA SUMMARY-CONSOL2" xfId="1378"/>
    <cellStyle name="_Sheet2_CREDIT SUMM_ASIAPnLRisk" xfId="1379"/>
    <cellStyle name="_Sheet2_CREDIT SUMM_ASIAPnLRisk_06_0131B" xfId="1380"/>
    <cellStyle name="_Sheet2_CREDIT SUMM_ASIAPnLRisk_NEW VERSION_PPL" xfId="1381"/>
    <cellStyle name="_Sheet2_CREDIT SUMM_Credit Sales" xfId="1382"/>
    <cellStyle name="_Sheet2_CREDIT SUMM_Data" xfId="1383"/>
    <cellStyle name="_Sheet2_CREDIT SUMM_SUMMARY" xfId="1384"/>
    <cellStyle name="_Sheet2_Data" xfId="1385"/>
    <cellStyle name="_Sheet2_Don-Marie 9-26-07 v6(CM)" xfId="1386"/>
    <cellStyle name="_Sheet2_EMEA Emerging Market Plan 08 Templatev1.17" xfId="1387"/>
    <cellStyle name="_Sheet2_GCCG templates" xfId="1388"/>
    <cellStyle name="_Sheet2_GEM Plan 08- Investment - Productivityv 0.08" xfId="1389"/>
    <cellStyle name="_Sheet2_HC Tracking July 07" xfId="1390"/>
    <cellStyle name="_Sheet2_HK-PRC" xfId="1391"/>
    <cellStyle name="_Sheet2_HK-PRC_2005_PRF breakdown_Asia Credit Market" xfId="1392"/>
    <cellStyle name="_Sheet2_HK-PRC_21 Dec CM Daily" xfId="1393"/>
    <cellStyle name="_Sheet2_HK-PRC_ASIA SUMMARY-CONSOL2" xfId="1394"/>
    <cellStyle name="_Sheet2_HK-PRC_ASIAPnLRisk" xfId="1395"/>
    <cellStyle name="_Sheet2_HK-PRC_ASIAPnLRisk_06_0131B" xfId="1396"/>
    <cellStyle name="_Sheet2_HK-PRC_ASIAPnLRisk_NEW VERSION_PPL" xfId="1397"/>
    <cellStyle name="_Sheet2_HK-PRC_Credit Sales" xfId="1398"/>
    <cellStyle name="_Sheet2_HK-PRC_Data" xfId="1399"/>
    <cellStyle name="_Sheet2_HK-PRC_SUMMARY" xfId="1400"/>
    <cellStyle name="_Sheet2_INT DEALLIST" xfId="1401"/>
    <cellStyle name="_Sheet2_INVESTORS " xfId="19"/>
    <cellStyle name="_Sheet2_Q1 IC - Tracker Update" xfId="1402"/>
    <cellStyle name="_Sheet2_Recon tracking" xfId="1403"/>
    <cellStyle name="_Sheet2_SGP" xfId="1404"/>
    <cellStyle name="_Sheet2_SGP_2005_PRF breakdown_Asia Credit Market" xfId="1405"/>
    <cellStyle name="_Sheet2_SGP_21 Dec CM Daily" xfId="1406"/>
    <cellStyle name="_Sheet2_SGP_ASIA SUMMARY-CONSOL2" xfId="1407"/>
    <cellStyle name="_Sheet2_SGP_ASIAPnLRisk" xfId="1408"/>
    <cellStyle name="_Sheet2_SGP_ASIAPnLRisk_06_0131B" xfId="1409"/>
    <cellStyle name="_Sheet2_SGP_ASIAPnLRisk_NEW VERSION_PPL" xfId="1410"/>
    <cellStyle name="_Sheet2_SGP_Credit Sales" xfId="1411"/>
    <cellStyle name="_Sheet2_SGP_Data" xfId="1412"/>
    <cellStyle name="_Sheet2_SGP_SUMMARY" xfId="1413"/>
    <cellStyle name="_Sheet2_Sheet1" xfId="1414"/>
    <cellStyle name="_Sheet2_SSG" xfId="1415"/>
    <cellStyle name="_Sheet2_SSG_2005_PRF breakdown_Asia Credit Market" xfId="1416"/>
    <cellStyle name="_Sheet2_SSG_21 Dec CM Daily" xfId="1417"/>
    <cellStyle name="_Sheet2_SSG_ASIA SUMMARY-CONSOL2" xfId="1418"/>
    <cellStyle name="_Sheet2_SSG_ASIAPnLRisk" xfId="1419"/>
    <cellStyle name="_Sheet2_SSG_ASIAPnLRisk_06_0131B" xfId="1420"/>
    <cellStyle name="_Sheet2_SSG_ASIAPnLRisk_NEW VERSION_PPL" xfId="1421"/>
    <cellStyle name="_Sheet2_SSG_Credit Sales" xfId="1422"/>
    <cellStyle name="_Sheet2_SSG_Data" xfId="1423"/>
    <cellStyle name="_Sheet2_SSG_SUMMARY" xfId="1424"/>
    <cellStyle name="_Sheet2_Staff Mapping" xfId="1425"/>
    <cellStyle name="_Sheet2_Summary" xfId="1426"/>
    <cellStyle name="_Sheet3" xfId="1427"/>
    <cellStyle name="_Sheet3_2005_PRF breakdown_Asia Credit Market" xfId="1428"/>
    <cellStyle name="_Sheet3_21 Dec CM Daily" xfId="1429"/>
    <cellStyle name="_Sheet3_ASIA SUMMARY-CONSOL2" xfId="1430"/>
    <cellStyle name="_Sheet3_ASIAPnLRisk" xfId="1431"/>
    <cellStyle name="_Sheet3_ASIAPnLRisk_06_0131B" xfId="1432"/>
    <cellStyle name="_Sheet3_ASIAPnLRisk_NEW VERSION_PPL" xfId="1433"/>
    <cellStyle name="_Sheet3_Cash CDO &amp; AI" xfId="1434"/>
    <cellStyle name="_Sheet3_Cash CDO &amp; AI_2005_PRF breakdown_Asia Credit Market" xfId="1435"/>
    <cellStyle name="_Sheet3_Cash CDO &amp; AI_21 Dec CM Daily" xfId="1436"/>
    <cellStyle name="_Sheet3_Cash CDO &amp; AI_ASIA SUMMARY-CONSOL2" xfId="1437"/>
    <cellStyle name="_Sheet3_Cash CDO &amp; AI_ASIAPnLRisk" xfId="1438"/>
    <cellStyle name="_Sheet3_Cash CDO &amp; AI_ASIAPnLRisk_06_0131B" xfId="1439"/>
    <cellStyle name="_Sheet3_Cash CDO &amp; AI_ASIAPnLRisk_NEW VERSION_PPL" xfId="1440"/>
    <cellStyle name="_Sheet3_Cash CDO &amp; AI_Credit Sales" xfId="1441"/>
    <cellStyle name="_Sheet3_Cash CDO &amp; AI_Data" xfId="1442"/>
    <cellStyle name="_Sheet3_Cash CDO &amp; AI_SUMMARY" xfId="1443"/>
    <cellStyle name="_Sheet3_CORPORATE" xfId="1444"/>
    <cellStyle name="_Sheet3_Credit Sales" xfId="1445"/>
    <cellStyle name="_Sheet3_CREDIT SUMM" xfId="1446"/>
    <cellStyle name="_Sheet3_CREDIT SUMM_2005_PRF breakdown_Asia Credit Market" xfId="1447"/>
    <cellStyle name="_Sheet3_CREDIT SUMM_21 Dec CM Daily" xfId="1448"/>
    <cellStyle name="_Sheet3_CREDIT SUMM_ASIA SUMMARY-CONSOL2" xfId="1449"/>
    <cellStyle name="_Sheet3_CREDIT SUMM_ASIAPnLRisk" xfId="1450"/>
    <cellStyle name="_Sheet3_CREDIT SUMM_ASIAPnLRisk_06_0131B" xfId="1451"/>
    <cellStyle name="_Sheet3_CREDIT SUMM_ASIAPnLRisk_NEW VERSION_PPL" xfId="1452"/>
    <cellStyle name="_Sheet3_CREDIT SUMM_Credit Sales" xfId="1453"/>
    <cellStyle name="_Sheet3_CREDIT SUMM_Data" xfId="1454"/>
    <cellStyle name="_Sheet3_CREDIT SUMM_SUMMARY" xfId="1455"/>
    <cellStyle name="_Sheet3_Data" xfId="1456"/>
    <cellStyle name="_Sheet3_HK-PRC" xfId="1457"/>
    <cellStyle name="_Sheet3_HK-PRC_2005_PRF breakdown_Asia Credit Market" xfId="1458"/>
    <cellStyle name="_Sheet3_HK-PRC_21 Dec CM Daily" xfId="1459"/>
    <cellStyle name="_Sheet3_HK-PRC_ASIA SUMMARY-CONSOL2" xfId="1460"/>
    <cellStyle name="_Sheet3_HK-PRC_ASIAPnLRisk" xfId="1461"/>
    <cellStyle name="_Sheet3_HK-PRC_ASIAPnLRisk_06_0131B" xfId="1462"/>
    <cellStyle name="_Sheet3_HK-PRC_ASIAPnLRisk_NEW VERSION_PPL" xfId="1463"/>
    <cellStyle name="_Sheet3_HK-PRC_Credit Sales" xfId="1464"/>
    <cellStyle name="_Sheet3_HK-PRC_Data" xfId="1465"/>
    <cellStyle name="_Sheet3_HK-PRC_SUMMARY" xfId="1466"/>
    <cellStyle name="_Sheet3_INT DEALLIST" xfId="1467"/>
    <cellStyle name="_Sheet3_INVESTORS " xfId="20"/>
    <cellStyle name="_Sheet3_Recon tracking" xfId="1468"/>
    <cellStyle name="_Sheet3_SGP" xfId="1469"/>
    <cellStyle name="_Sheet3_SGP_2005_PRF breakdown_Asia Credit Market" xfId="1470"/>
    <cellStyle name="_Sheet3_SGP_21 Dec CM Daily" xfId="1471"/>
    <cellStyle name="_Sheet3_SGP_ASIA SUMMARY-CONSOL2" xfId="1472"/>
    <cellStyle name="_Sheet3_SGP_ASIAPnLRisk" xfId="1473"/>
    <cellStyle name="_Sheet3_SGP_ASIAPnLRisk_06_0131B" xfId="1474"/>
    <cellStyle name="_Sheet3_SGP_ASIAPnLRisk_NEW VERSION_PPL" xfId="1475"/>
    <cellStyle name="_Sheet3_SGP_Credit Sales" xfId="1476"/>
    <cellStyle name="_Sheet3_SGP_Data" xfId="1477"/>
    <cellStyle name="_Sheet3_SGP_SUMMARY" xfId="1478"/>
    <cellStyle name="_Sheet3_SSG" xfId="1479"/>
    <cellStyle name="_Sheet3_SSG_2005_PRF breakdown_Asia Credit Market" xfId="1480"/>
    <cellStyle name="_Sheet3_SSG_21 Dec CM Daily" xfId="1481"/>
    <cellStyle name="_Sheet3_SSG_ASIA SUMMARY-CONSOL2" xfId="1482"/>
    <cellStyle name="_Sheet3_SSG_ASIAPnLRisk" xfId="1483"/>
    <cellStyle name="_Sheet3_SSG_ASIAPnLRisk_06_0131B" xfId="1484"/>
    <cellStyle name="_Sheet3_SSG_ASIAPnLRisk_NEW VERSION_PPL" xfId="1485"/>
    <cellStyle name="_Skybox" xfId="1486"/>
    <cellStyle name="_Skybox_Data" xfId="1487"/>
    <cellStyle name="_Skybox_Sheet1" xfId="1488"/>
    <cellStyle name="_Skybox_Stress" xfId="1489"/>
    <cellStyle name="_Skybox_Summary" xfId="1490"/>
    <cellStyle name="_SOX_Control_#8_Jan09_Data_as of 2-11-09 FV" xfId="1491"/>
    <cellStyle name="_Spot BS &amp; BII RWA" xfId="1492"/>
    <cellStyle name="_Spread Walk NEW_Budget ENT" xfId="1493"/>
    <cellStyle name="_SubHeading" xfId="1494"/>
    <cellStyle name="_SubHeading_management fee calc.071604" xfId="1495"/>
    <cellStyle name="_SubHeading_management fee calc.071604_Sheet1" xfId="1496"/>
    <cellStyle name="_SubHeading_management fee calc.071604_Stress" xfId="1497"/>
    <cellStyle name="_SubHeading_prestemp" xfId="1498"/>
    <cellStyle name="_SubHeading_prestemp_Sheet1" xfId="1499"/>
    <cellStyle name="_SubHeading_prestemp_Stress" xfId="1500"/>
    <cellStyle name="_Summary Table" xfId="2973"/>
    <cellStyle name="_Table" xfId="1501"/>
    <cellStyle name="_TableHead" xfId="1502"/>
    <cellStyle name="_TableRowHead" xfId="1503"/>
    <cellStyle name="_TableSuperHead" xfId="1504"/>
    <cellStyle name="_tradeadj download" xfId="2974"/>
    <cellStyle name="_tradeadj sep" xfId="2975"/>
    <cellStyle name="_TSS Outlook 9-21-07" xfId="1505"/>
    <cellStyle name="_unused" xfId="2976"/>
    <cellStyle name="_Update Assets Liquidity  Exits" xfId="1506"/>
    <cellStyle name="_Update Assets Liquidity  Exits_Sheet1" xfId="1507"/>
    <cellStyle name="_Update Assets Liquidity  Exits_Stress" xfId="1508"/>
    <cellStyle name="_Update Assets Liquidity  Exits_Summary" xfId="1509"/>
    <cellStyle name="_VIE MAC Matrix 020706_final" xfId="1510"/>
    <cellStyle name="_VIE MAC Matrix 030806" xfId="1511"/>
    <cellStyle name="_VIE MAC Matrix 041106 - Final" xfId="1512"/>
    <cellStyle name="_VIE MAC Matrix 091605" xfId="1513"/>
    <cellStyle name="_VIE MAC Matrix 11" xfId="1514"/>
    <cellStyle name="_VIE MAC Matrix 110805" xfId="1515"/>
    <cellStyle name="_YTD Chargeoffs-Recoveries" xfId="2977"/>
    <cellStyle name="_YTD Chargeoffs-Recoveries_FRB Rollforward Template Final 0409 _ana_comments" xfId="2978"/>
    <cellStyle name="_Z_TrackingJan17" xfId="1516"/>
    <cellStyle name="_Z_Waterfall_RevenueType(forPPT Oct14)" xfId="1517"/>
    <cellStyle name="£ BP" xfId="1518"/>
    <cellStyle name="¥ JY" xfId="1519"/>
    <cellStyle name="€" xfId="1520"/>
    <cellStyle name="=C:\WINDOWS\SYSTEM32\COMMAND.COM" xfId="1521"/>
    <cellStyle name="=C:\WINNT\SYSTEM32\COMMAND.COM" xfId="1522"/>
    <cellStyle name="•W€_DATABASE" xfId="1523"/>
    <cellStyle name="_x000b_À_x000d__x0014__x0016_À_x0018__x001a_À_x001d_" xfId="1524"/>
    <cellStyle name="0" xfId="1525"/>
    <cellStyle name="0%" xfId="1526"/>
    <cellStyle name="0,0_x000a__x000a_NA_x000a__x000a_" xfId="1527"/>
    <cellStyle name="0,0_x000d__x000a_NA_x000d__x000a_" xfId="1528"/>
    <cellStyle name="0.0" xfId="1529"/>
    <cellStyle name="0.0%" xfId="1530"/>
    <cellStyle name="0.0_Sheet1" xfId="1531"/>
    <cellStyle name="0.00" xfId="1532"/>
    <cellStyle name="0.00%" xfId="1533"/>
    <cellStyle name="0.00_Sheet1" xfId="1534"/>
    <cellStyle name="0_Sheet1" xfId="1535"/>
    <cellStyle name="0_Stress" xfId="1536"/>
    <cellStyle name="0IsBlank" xfId="1537"/>
    <cellStyle name="1" xfId="1538"/>
    <cellStyle name="1_03 final prod models" xfId="1539"/>
    <cellStyle name="1_04 Prod Walk" xfId="1540"/>
    <cellStyle name="1_10-25-02 ISC Review" xfId="1541"/>
    <cellStyle name="1_2002 TOTAL" xfId="1542"/>
    <cellStyle name="1_2003 AOP DECK Ademco" xfId="1543"/>
    <cellStyle name="1_2003 AOP Deck ADI" xfId="1544"/>
    <cellStyle name="1_2003 AOP DECK Fire" xfId="1545"/>
    <cellStyle name="1_2003 AOP Deck International" xfId="1546"/>
    <cellStyle name="1_2003 Fire Productivity Deck_Gilligan Review" xfId="1547"/>
    <cellStyle name="1_2003 Productivity Model v33 (External)" xfId="1548"/>
    <cellStyle name="1_2003 SBE Productivity Decks" xfId="1549"/>
    <cellStyle name="1_2003 Template Values" xfId="1550"/>
    <cellStyle name="1_2003_02 Costs structure" xfId="1551"/>
    <cellStyle name="1_2004scorecardna66fcst" xfId="1552"/>
    <cellStyle name="1_2005scorecardwwaop" xfId="1553"/>
    <cellStyle name="1_America Debt Schedule v 21" xfId="1554"/>
    <cellStyle name="1_AOP 2003 Germany MASTER" xfId="1555"/>
    <cellStyle name="1_AOP Productivity" xfId="1556"/>
    <cellStyle name="1_AOP_present_draft1" xfId="1557"/>
    <cellStyle name="1_BASELINEEUROPE" xfId="1558"/>
    <cellStyle name="1_CopyOfOI Walks" xfId="1559"/>
    <cellStyle name="1_cost category exercise1" xfId="1560"/>
    <cellStyle name="1_Cost Structure AOP 2003 US$" xfId="1561"/>
    <cellStyle name="1_Cost Structure Benelux USD" xfId="1562"/>
    <cellStyle name="1_Cost Structure mars 03" xfId="1563"/>
    <cellStyle name="1_Cost Structure Template v" xfId="1564"/>
    <cellStyle name="1_Cost Structure Template_sz_2002_2003" xfId="1565"/>
    <cellStyle name="1_Cost Structure Template240303" xfId="1566"/>
    <cellStyle name="1_Cost Structure Templatev2" xfId="1567"/>
    <cellStyle name="1_Dec QOR_productivity chart" xfId="1568"/>
    <cellStyle name="1_December QOR_Dec11" xfId="1569"/>
    <cellStyle name="1_discretionary" xfId="1570"/>
    <cellStyle name="1_discretionary2" xfId="1571"/>
    <cellStyle name="1_Download 11-09 13h" xfId="1572"/>
    <cellStyle name="1_Dynamic Sales 2" xfId="1573"/>
    <cellStyle name="1_ESS COST CATEGORY UPDATED" xfId="1574"/>
    <cellStyle name="1_ETrade Model (Updated February 12, 2008) v.4" xfId="1575"/>
    <cellStyle name="1_February MOR_Feb11" xfId="1576"/>
    <cellStyle name="1_GD_Project_2001.10.22" xfId="1577"/>
    <cellStyle name="1_HFM Productivty Model.xls Chart 1" xfId="1578"/>
    <cellStyle name="1_HFM Productivty Model.xls Chart 3" xfId="1579"/>
    <cellStyle name="1_HFM Productivty Model.xls Chart 6" xfId="1580"/>
    <cellStyle name="1_HFM Productivty Model.xls Chart 8" xfId="1581"/>
    <cellStyle name="1_hfm200484estscorecardwwhps" xfId="1582"/>
    <cellStyle name="1_ISC Productivity Fact Sheet" xfId="1583"/>
    <cellStyle name="1_Jan'03 QOR_productivity chart" xfId="1584"/>
    <cellStyle name="1_MFR Regional Template - LAR - August" xfId="1585"/>
    <cellStyle name="1_New Ops 2003.xls Chart 1" xfId="1586"/>
    <cellStyle name="1_New Ops 2003.xls Chart 10" xfId="1587"/>
    <cellStyle name="1_New Ops 2003.xls Chart 11" xfId="1588"/>
    <cellStyle name="1_New Ops 2003.xls Chart 12" xfId="1589"/>
    <cellStyle name="1_New Ops 2003.xls Chart 2" xfId="1590"/>
    <cellStyle name="1_New Ops 2003.xls Chart 3" xfId="1591"/>
    <cellStyle name="1_New Ops 2003.xls Chart 4" xfId="1592"/>
    <cellStyle name="1_New Ops 2003.xls Chart 5" xfId="1593"/>
    <cellStyle name="1_New Ops 2003.xls Chart 6" xfId="1594"/>
    <cellStyle name="1_New Ops 2003.xls Chart 7" xfId="1595"/>
    <cellStyle name="1_New Ops 2003.xls Chart 8" xfId="1596"/>
    <cellStyle name="1_New Ops 2003.xls Chart 9" xfId="1597"/>
    <cellStyle name="1_orders" xfId="1598"/>
    <cellStyle name="1_pace" xfId="1599"/>
    <cellStyle name="1_planp&amp;l_revised_24.02" xfId="1600"/>
    <cellStyle name="1_Prod Calc SFS 15 July 2002" xfId="1601"/>
    <cellStyle name="1_Prodcutivity Comparison_101002 Review" xfId="1602"/>
    <cellStyle name="1_Productivity by Quarter Access" xfId="1603"/>
    <cellStyle name="1_Productivity2003AOP" xfId="1604"/>
    <cellStyle name="1_Q1 2003 Actions" xfId="1605"/>
    <cellStyle name="1_Q3 and Q4 Estimate-IS Productivity Staff Mtg" xfId="1606"/>
    <cellStyle name="1_qtr3ESTITALYaug" xfId="1607"/>
    <cellStyle name="1_revised Revenue Composition" xfId="1608"/>
    <cellStyle name="1_September Scorecard - deep dive" xfId="1609"/>
    <cellStyle name="1_SFS Project Deck 2003V1" xfId="1610"/>
    <cellStyle name="1_sheets_planrev1" xfId="1611"/>
    <cellStyle name="1_Training Plan v3" xfId="1612"/>
    <cellStyle name="1_Volume Review_11.09" xfId="1613"/>
    <cellStyle name="1_WCap" xfId="1614"/>
    <cellStyle name="1000s (0)" xfId="1615"/>
    <cellStyle name="10Q" xfId="1616"/>
    <cellStyle name="2" xfId="1617"/>
    <cellStyle name="2 Decimal Places" xfId="1618"/>
    <cellStyle name="2_Sheet1" xfId="1619"/>
    <cellStyle name="2_Stress" xfId="1620"/>
    <cellStyle name="20% - Accent1" xfId="21" builtinId="30" customBuiltin="1"/>
    <cellStyle name="20% - Accent1 10" xfId="2979"/>
    <cellStyle name="20% - Accent1 10 2" xfId="2980"/>
    <cellStyle name="20% - Accent1 11" xfId="2981"/>
    <cellStyle name="20% - Accent1 11 2" xfId="2982"/>
    <cellStyle name="20% - Accent1 12" xfId="2983"/>
    <cellStyle name="20% - Accent1 12 2" xfId="2984"/>
    <cellStyle name="20% - Accent1 13" xfId="2985"/>
    <cellStyle name="20% - Accent1 13 2" xfId="2986"/>
    <cellStyle name="20% - Accent1 14" xfId="2987"/>
    <cellStyle name="20% - Accent1 14 2" xfId="2988"/>
    <cellStyle name="20% - Accent1 15" xfId="2989"/>
    <cellStyle name="20% - Accent1 15 2" xfId="2990"/>
    <cellStyle name="20% - Accent1 16" xfId="2991"/>
    <cellStyle name="20% - Accent1 16 2" xfId="2992"/>
    <cellStyle name="20% - Accent1 17" xfId="2993"/>
    <cellStyle name="20% - Accent1 17 2" xfId="2994"/>
    <cellStyle name="20% - Accent1 18" xfId="2995"/>
    <cellStyle name="20% - Accent1 18 2" xfId="2996"/>
    <cellStyle name="20% - Accent1 19" xfId="2997"/>
    <cellStyle name="20% - Accent1 19 2" xfId="2998"/>
    <cellStyle name="20% - Accent1 2" xfId="1621"/>
    <cellStyle name="20% - Accent1 2 2" xfId="2999"/>
    <cellStyle name="20% - Accent1 2 3" xfId="3000"/>
    <cellStyle name="20% - Accent1 20" xfId="3001"/>
    <cellStyle name="20% - Accent1 20 2" xfId="3002"/>
    <cellStyle name="20% - Accent1 21" xfId="3003"/>
    <cellStyle name="20% - Accent1 21 2" xfId="3004"/>
    <cellStyle name="20% - Accent1 22" xfId="3005"/>
    <cellStyle name="20% - Accent1 23" xfId="3006"/>
    <cellStyle name="20% - Accent1 24" xfId="3007"/>
    <cellStyle name="20% - Accent1 25" xfId="3008"/>
    <cellStyle name="20% - Accent1 26" xfId="3009"/>
    <cellStyle name="20% - Accent1 27" xfId="3010"/>
    <cellStyle name="20% - Accent1 28" xfId="3011"/>
    <cellStyle name="20% - Accent1 29" xfId="3012"/>
    <cellStyle name="20% - Accent1 3" xfId="1622"/>
    <cellStyle name="20% - Accent1 3 2" xfId="3013"/>
    <cellStyle name="20% - Accent1 30" xfId="3014"/>
    <cellStyle name="20% - Accent1 31" xfId="3015"/>
    <cellStyle name="20% - Accent1 32" xfId="3016"/>
    <cellStyle name="20% - Accent1 33" xfId="3017"/>
    <cellStyle name="20% - Accent1 34" xfId="3018"/>
    <cellStyle name="20% - Accent1 35" xfId="3019"/>
    <cellStyle name="20% - Accent1 36" xfId="3020"/>
    <cellStyle name="20% - Accent1 4" xfId="1623"/>
    <cellStyle name="20% - Accent1 4 2" xfId="3021"/>
    <cellStyle name="20% - Accent1 5" xfId="3022"/>
    <cellStyle name="20% - Accent1 5 2" xfId="3023"/>
    <cellStyle name="20% - Accent1 6" xfId="3024"/>
    <cellStyle name="20% - Accent1 6 2" xfId="3025"/>
    <cellStyle name="20% - Accent1 7" xfId="3026"/>
    <cellStyle name="20% - Accent1 7 2" xfId="3027"/>
    <cellStyle name="20% - Accent1 8" xfId="3028"/>
    <cellStyle name="20% - Accent1 8 2" xfId="3029"/>
    <cellStyle name="20% - Accent1 9" xfId="3030"/>
    <cellStyle name="20% - Accent1 9 2" xfId="3031"/>
    <cellStyle name="20% - Accent2" xfId="22" builtinId="34" customBuiltin="1"/>
    <cellStyle name="20% - Accent2 10" xfId="3032"/>
    <cellStyle name="20% - Accent2 10 2" xfId="3033"/>
    <cellStyle name="20% - Accent2 11" xfId="3034"/>
    <cellStyle name="20% - Accent2 11 2" xfId="3035"/>
    <cellStyle name="20% - Accent2 12" xfId="3036"/>
    <cellStyle name="20% - Accent2 12 2" xfId="3037"/>
    <cellStyle name="20% - Accent2 13" xfId="3038"/>
    <cellStyle name="20% - Accent2 13 2" xfId="3039"/>
    <cellStyle name="20% - Accent2 14" xfId="3040"/>
    <cellStyle name="20% - Accent2 14 2" xfId="3041"/>
    <cellStyle name="20% - Accent2 15" xfId="3042"/>
    <cellStyle name="20% - Accent2 15 2" xfId="3043"/>
    <cellStyle name="20% - Accent2 16" xfId="3044"/>
    <cellStyle name="20% - Accent2 16 2" xfId="3045"/>
    <cellStyle name="20% - Accent2 17" xfId="3046"/>
    <cellStyle name="20% - Accent2 17 2" xfId="3047"/>
    <cellStyle name="20% - Accent2 18" xfId="3048"/>
    <cellStyle name="20% - Accent2 18 2" xfId="3049"/>
    <cellStyle name="20% - Accent2 19" xfId="3050"/>
    <cellStyle name="20% - Accent2 19 2" xfId="3051"/>
    <cellStyle name="20% - Accent2 2" xfId="1624"/>
    <cellStyle name="20% - Accent2 2 2" xfId="3052"/>
    <cellStyle name="20% - Accent2 2 3" xfId="3053"/>
    <cellStyle name="20% - Accent2 20" xfId="3054"/>
    <cellStyle name="20% - Accent2 20 2" xfId="3055"/>
    <cellStyle name="20% - Accent2 21" xfId="3056"/>
    <cellStyle name="20% - Accent2 21 2" xfId="3057"/>
    <cellStyle name="20% - Accent2 22" xfId="3058"/>
    <cellStyle name="20% - Accent2 23" xfId="3059"/>
    <cellStyle name="20% - Accent2 24" xfId="3060"/>
    <cellStyle name="20% - Accent2 25" xfId="3061"/>
    <cellStyle name="20% - Accent2 26" xfId="3062"/>
    <cellStyle name="20% - Accent2 27" xfId="3063"/>
    <cellStyle name="20% - Accent2 28" xfId="3064"/>
    <cellStyle name="20% - Accent2 29" xfId="3065"/>
    <cellStyle name="20% - Accent2 3" xfId="1625"/>
    <cellStyle name="20% - Accent2 3 2" xfId="3066"/>
    <cellStyle name="20% - Accent2 30" xfId="3067"/>
    <cellStyle name="20% - Accent2 31" xfId="3068"/>
    <cellStyle name="20% - Accent2 32" xfId="3069"/>
    <cellStyle name="20% - Accent2 33" xfId="3070"/>
    <cellStyle name="20% - Accent2 34" xfId="3071"/>
    <cellStyle name="20% - Accent2 35" xfId="3072"/>
    <cellStyle name="20% - Accent2 36" xfId="3073"/>
    <cellStyle name="20% - Accent2 4" xfId="1626"/>
    <cellStyle name="20% - Accent2 4 2" xfId="3074"/>
    <cellStyle name="20% - Accent2 5" xfId="3075"/>
    <cellStyle name="20% - Accent2 5 2" xfId="3076"/>
    <cellStyle name="20% - Accent2 6" xfId="3077"/>
    <cellStyle name="20% - Accent2 6 2" xfId="3078"/>
    <cellStyle name="20% - Accent2 7" xfId="3079"/>
    <cellStyle name="20% - Accent2 7 2" xfId="3080"/>
    <cellStyle name="20% - Accent2 8" xfId="3081"/>
    <cellStyle name="20% - Accent2 8 2" xfId="3082"/>
    <cellStyle name="20% - Accent2 9" xfId="3083"/>
    <cellStyle name="20% - Accent2 9 2" xfId="3084"/>
    <cellStyle name="20% - Accent3" xfId="23" builtinId="38" customBuiltin="1"/>
    <cellStyle name="20% - Accent3 10" xfId="3085"/>
    <cellStyle name="20% - Accent3 10 2" xfId="3086"/>
    <cellStyle name="20% - Accent3 11" xfId="3087"/>
    <cellStyle name="20% - Accent3 11 2" xfId="3088"/>
    <cellStyle name="20% - Accent3 12" xfId="3089"/>
    <cellStyle name="20% - Accent3 12 2" xfId="3090"/>
    <cellStyle name="20% - Accent3 13" xfId="3091"/>
    <cellStyle name="20% - Accent3 13 2" xfId="3092"/>
    <cellStyle name="20% - Accent3 14" xfId="3093"/>
    <cellStyle name="20% - Accent3 14 2" xfId="3094"/>
    <cellStyle name="20% - Accent3 15" xfId="3095"/>
    <cellStyle name="20% - Accent3 15 2" xfId="3096"/>
    <cellStyle name="20% - Accent3 16" xfId="3097"/>
    <cellStyle name="20% - Accent3 16 2" xfId="3098"/>
    <cellStyle name="20% - Accent3 17" xfId="3099"/>
    <cellStyle name="20% - Accent3 17 2" xfId="3100"/>
    <cellStyle name="20% - Accent3 18" xfId="3101"/>
    <cellStyle name="20% - Accent3 18 2" xfId="3102"/>
    <cellStyle name="20% - Accent3 19" xfId="3103"/>
    <cellStyle name="20% - Accent3 19 2" xfId="3104"/>
    <cellStyle name="20% - Accent3 2" xfId="1627"/>
    <cellStyle name="20% - Accent3 2 2" xfId="3105"/>
    <cellStyle name="20% - Accent3 2 3" xfId="3106"/>
    <cellStyle name="20% - Accent3 20" xfId="3107"/>
    <cellStyle name="20% - Accent3 20 2" xfId="3108"/>
    <cellStyle name="20% - Accent3 21" xfId="3109"/>
    <cellStyle name="20% - Accent3 21 2" xfId="3110"/>
    <cellStyle name="20% - Accent3 22" xfId="3111"/>
    <cellStyle name="20% - Accent3 23" xfId="3112"/>
    <cellStyle name="20% - Accent3 24" xfId="3113"/>
    <cellStyle name="20% - Accent3 25" xfId="3114"/>
    <cellStyle name="20% - Accent3 26" xfId="3115"/>
    <cellStyle name="20% - Accent3 27" xfId="3116"/>
    <cellStyle name="20% - Accent3 28" xfId="3117"/>
    <cellStyle name="20% - Accent3 29" xfId="3118"/>
    <cellStyle name="20% - Accent3 3" xfId="1628"/>
    <cellStyle name="20% - Accent3 3 2" xfId="3119"/>
    <cellStyle name="20% - Accent3 30" xfId="3120"/>
    <cellStyle name="20% - Accent3 31" xfId="3121"/>
    <cellStyle name="20% - Accent3 32" xfId="3122"/>
    <cellStyle name="20% - Accent3 33" xfId="3123"/>
    <cellStyle name="20% - Accent3 34" xfId="3124"/>
    <cellStyle name="20% - Accent3 35" xfId="3125"/>
    <cellStyle name="20% - Accent3 36" xfId="3126"/>
    <cellStyle name="20% - Accent3 4" xfId="1629"/>
    <cellStyle name="20% - Accent3 4 2" xfId="3127"/>
    <cellStyle name="20% - Accent3 5" xfId="3128"/>
    <cellStyle name="20% - Accent3 5 2" xfId="3129"/>
    <cellStyle name="20% - Accent3 6" xfId="3130"/>
    <cellStyle name="20% - Accent3 6 2" xfId="3131"/>
    <cellStyle name="20% - Accent3 7" xfId="3132"/>
    <cellStyle name="20% - Accent3 7 2" xfId="3133"/>
    <cellStyle name="20% - Accent3 8" xfId="3134"/>
    <cellStyle name="20% - Accent3 8 2" xfId="3135"/>
    <cellStyle name="20% - Accent3 9" xfId="3136"/>
    <cellStyle name="20% - Accent3 9 2" xfId="3137"/>
    <cellStyle name="20% - Accent4" xfId="24" builtinId="42" customBuiltin="1"/>
    <cellStyle name="20% - Accent4 10" xfId="3138"/>
    <cellStyle name="20% - Accent4 10 2" xfId="3139"/>
    <cellStyle name="20% - Accent4 11" xfId="3140"/>
    <cellStyle name="20% - Accent4 11 2" xfId="3141"/>
    <cellStyle name="20% - Accent4 12" xfId="3142"/>
    <cellStyle name="20% - Accent4 12 2" xfId="3143"/>
    <cellStyle name="20% - Accent4 13" xfId="3144"/>
    <cellStyle name="20% - Accent4 13 2" xfId="3145"/>
    <cellStyle name="20% - Accent4 14" xfId="3146"/>
    <cellStyle name="20% - Accent4 14 2" xfId="3147"/>
    <cellStyle name="20% - Accent4 15" xfId="3148"/>
    <cellStyle name="20% - Accent4 15 2" xfId="3149"/>
    <cellStyle name="20% - Accent4 16" xfId="3150"/>
    <cellStyle name="20% - Accent4 16 2" xfId="3151"/>
    <cellStyle name="20% - Accent4 17" xfId="3152"/>
    <cellStyle name="20% - Accent4 17 2" xfId="3153"/>
    <cellStyle name="20% - Accent4 18" xfId="3154"/>
    <cellStyle name="20% - Accent4 18 2" xfId="3155"/>
    <cellStyle name="20% - Accent4 19" xfId="3156"/>
    <cellStyle name="20% - Accent4 19 2" xfId="3157"/>
    <cellStyle name="20% - Accent4 2" xfId="1630"/>
    <cellStyle name="20% - Accent4 2 2" xfId="3158"/>
    <cellStyle name="20% - Accent4 2 3" xfId="3159"/>
    <cellStyle name="20% - Accent4 20" xfId="3160"/>
    <cellStyle name="20% - Accent4 20 2" xfId="3161"/>
    <cellStyle name="20% - Accent4 21" xfId="3162"/>
    <cellStyle name="20% - Accent4 21 2" xfId="3163"/>
    <cellStyle name="20% - Accent4 22" xfId="3164"/>
    <cellStyle name="20% - Accent4 23" xfId="3165"/>
    <cellStyle name="20% - Accent4 24" xfId="3166"/>
    <cellStyle name="20% - Accent4 25" xfId="3167"/>
    <cellStyle name="20% - Accent4 26" xfId="3168"/>
    <cellStyle name="20% - Accent4 27" xfId="3169"/>
    <cellStyle name="20% - Accent4 28" xfId="3170"/>
    <cellStyle name="20% - Accent4 29" xfId="3171"/>
    <cellStyle name="20% - Accent4 3" xfId="1631"/>
    <cellStyle name="20% - Accent4 3 2" xfId="3172"/>
    <cellStyle name="20% - Accent4 30" xfId="3173"/>
    <cellStyle name="20% - Accent4 31" xfId="3174"/>
    <cellStyle name="20% - Accent4 32" xfId="3175"/>
    <cellStyle name="20% - Accent4 33" xfId="3176"/>
    <cellStyle name="20% - Accent4 34" xfId="3177"/>
    <cellStyle name="20% - Accent4 35" xfId="3178"/>
    <cellStyle name="20% - Accent4 36" xfId="3179"/>
    <cellStyle name="20% - Accent4 4" xfId="1632"/>
    <cellStyle name="20% - Accent4 4 2" xfId="3180"/>
    <cellStyle name="20% - Accent4 5" xfId="3181"/>
    <cellStyle name="20% - Accent4 5 2" xfId="3182"/>
    <cellStyle name="20% - Accent4 6" xfId="3183"/>
    <cellStyle name="20% - Accent4 6 2" xfId="3184"/>
    <cellStyle name="20% - Accent4 7" xfId="3185"/>
    <cellStyle name="20% - Accent4 7 2" xfId="3186"/>
    <cellStyle name="20% - Accent4 8" xfId="3187"/>
    <cellStyle name="20% - Accent4 8 2" xfId="3188"/>
    <cellStyle name="20% - Accent4 9" xfId="3189"/>
    <cellStyle name="20% - Accent4 9 2" xfId="3190"/>
    <cellStyle name="20% - Accent5" xfId="25" builtinId="46" customBuiltin="1"/>
    <cellStyle name="20% - Accent5 10" xfId="3191"/>
    <cellStyle name="20% - Accent5 10 2" xfId="3192"/>
    <cellStyle name="20% - Accent5 11" xfId="3193"/>
    <cellStyle name="20% - Accent5 11 2" xfId="3194"/>
    <cellStyle name="20% - Accent5 12" xfId="3195"/>
    <cellStyle name="20% - Accent5 12 2" xfId="3196"/>
    <cellStyle name="20% - Accent5 13" xfId="3197"/>
    <cellStyle name="20% - Accent5 13 2" xfId="3198"/>
    <cellStyle name="20% - Accent5 14" xfId="3199"/>
    <cellStyle name="20% - Accent5 14 2" xfId="3200"/>
    <cellStyle name="20% - Accent5 15" xfId="3201"/>
    <cellStyle name="20% - Accent5 15 2" xfId="3202"/>
    <cellStyle name="20% - Accent5 16" xfId="3203"/>
    <cellStyle name="20% - Accent5 16 2" xfId="3204"/>
    <cellStyle name="20% - Accent5 17" xfId="3205"/>
    <cellStyle name="20% - Accent5 17 2" xfId="3206"/>
    <cellStyle name="20% - Accent5 18" xfId="3207"/>
    <cellStyle name="20% - Accent5 18 2" xfId="3208"/>
    <cellStyle name="20% - Accent5 19" xfId="3209"/>
    <cellStyle name="20% - Accent5 19 2" xfId="3210"/>
    <cellStyle name="20% - Accent5 2" xfId="1633"/>
    <cellStyle name="20% - Accent5 2 2" xfId="3211"/>
    <cellStyle name="20% - Accent5 2 3" xfId="3212"/>
    <cellStyle name="20% - Accent5 20" xfId="3213"/>
    <cellStyle name="20% - Accent5 20 2" xfId="3214"/>
    <cellStyle name="20% - Accent5 21" xfId="3215"/>
    <cellStyle name="20% - Accent5 21 2" xfId="3216"/>
    <cellStyle name="20% - Accent5 22" xfId="3217"/>
    <cellStyle name="20% - Accent5 23" xfId="3218"/>
    <cellStyle name="20% - Accent5 24" xfId="3219"/>
    <cellStyle name="20% - Accent5 25" xfId="3220"/>
    <cellStyle name="20% - Accent5 26" xfId="3221"/>
    <cellStyle name="20% - Accent5 27" xfId="3222"/>
    <cellStyle name="20% - Accent5 28" xfId="3223"/>
    <cellStyle name="20% - Accent5 29" xfId="3224"/>
    <cellStyle name="20% - Accent5 3" xfId="1634"/>
    <cellStyle name="20% - Accent5 3 2" xfId="3225"/>
    <cellStyle name="20% - Accent5 30" xfId="3226"/>
    <cellStyle name="20% - Accent5 31" xfId="3227"/>
    <cellStyle name="20% - Accent5 32" xfId="3228"/>
    <cellStyle name="20% - Accent5 33" xfId="3229"/>
    <cellStyle name="20% - Accent5 34" xfId="3230"/>
    <cellStyle name="20% - Accent5 35" xfId="3231"/>
    <cellStyle name="20% - Accent5 36" xfId="3232"/>
    <cellStyle name="20% - Accent5 4" xfId="1635"/>
    <cellStyle name="20% - Accent5 4 2" xfId="3233"/>
    <cellStyle name="20% - Accent5 5" xfId="3234"/>
    <cellStyle name="20% - Accent5 5 2" xfId="3235"/>
    <cellStyle name="20% - Accent5 6" xfId="3236"/>
    <cellStyle name="20% - Accent5 6 2" xfId="3237"/>
    <cellStyle name="20% - Accent5 7" xfId="3238"/>
    <cellStyle name="20% - Accent5 7 2" xfId="3239"/>
    <cellStyle name="20% - Accent5 8" xfId="3240"/>
    <cellStyle name="20% - Accent5 8 2" xfId="3241"/>
    <cellStyle name="20% - Accent5 9" xfId="3242"/>
    <cellStyle name="20% - Accent5 9 2" xfId="3243"/>
    <cellStyle name="20% - Accent6" xfId="26" builtinId="50" customBuiltin="1"/>
    <cellStyle name="20% - Accent6 10" xfId="3244"/>
    <cellStyle name="20% - Accent6 10 2" xfId="3245"/>
    <cellStyle name="20% - Accent6 11" xfId="3246"/>
    <cellStyle name="20% - Accent6 11 2" xfId="3247"/>
    <cellStyle name="20% - Accent6 12" xfId="3248"/>
    <cellStyle name="20% - Accent6 12 2" xfId="3249"/>
    <cellStyle name="20% - Accent6 13" xfId="3250"/>
    <cellStyle name="20% - Accent6 13 2" xfId="3251"/>
    <cellStyle name="20% - Accent6 14" xfId="3252"/>
    <cellStyle name="20% - Accent6 14 2" xfId="3253"/>
    <cellStyle name="20% - Accent6 15" xfId="3254"/>
    <cellStyle name="20% - Accent6 15 2" xfId="3255"/>
    <cellStyle name="20% - Accent6 16" xfId="3256"/>
    <cellStyle name="20% - Accent6 16 2" xfId="3257"/>
    <cellStyle name="20% - Accent6 17" xfId="3258"/>
    <cellStyle name="20% - Accent6 17 2" xfId="3259"/>
    <cellStyle name="20% - Accent6 18" xfId="3260"/>
    <cellStyle name="20% - Accent6 18 2" xfId="3261"/>
    <cellStyle name="20% - Accent6 19" xfId="3262"/>
    <cellStyle name="20% - Accent6 19 2" xfId="3263"/>
    <cellStyle name="20% - Accent6 2" xfId="1636"/>
    <cellStyle name="20% - Accent6 2 2" xfId="3264"/>
    <cellStyle name="20% - Accent6 2 3" xfId="3265"/>
    <cellStyle name="20% - Accent6 20" xfId="3266"/>
    <cellStyle name="20% - Accent6 20 2" xfId="3267"/>
    <cellStyle name="20% - Accent6 21" xfId="3268"/>
    <cellStyle name="20% - Accent6 21 2" xfId="3269"/>
    <cellStyle name="20% - Accent6 22" xfId="3270"/>
    <cellStyle name="20% - Accent6 23" xfId="3271"/>
    <cellStyle name="20% - Accent6 24" xfId="3272"/>
    <cellStyle name="20% - Accent6 25" xfId="3273"/>
    <cellStyle name="20% - Accent6 26" xfId="3274"/>
    <cellStyle name="20% - Accent6 27" xfId="3275"/>
    <cellStyle name="20% - Accent6 28" xfId="3276"/>
    <cellStyle name="20% - Accent6 29" xfId="3277"/>
    <cellStyle name="20% - Accent6 3" xfId="1637"/>
    <cellStyle name="20% - Accent6 3 2" xfId="3278"/>
    <cellStyle name="20% - Accent6 30" xfId="3279"/>
    <cellStyle name="20% - Accent6 31" xfId="3280"/>
    <cellStyle name="20% - Accent6 32" xfId="3281"/>
    <cellStyle name="20% - Accent6 33" xfId="3282"/>
    <cellStyle name="20% - Accent6 34" xfId="3283"/>
    <cellStyle name="20% - Accent6 35" xfId="3284"/>
    <cellStyle name="20% - Accent6 36" xfId="3285"/>
    <cellStyle name="20% - Accent6 4" xfId="1638"/>
    <cellStyle name="20% - Accent6 4 2" xfId="3286"/>
    <cellStyle name="20% - Accent6 5" xfId="3287"/>
    <cellStyle name="20% - Accent6 5 2" xfId="3288"/>
    <cellStyle name="20% - Accent6 6" xfId="3289"/>
    <cellStyle name="20% - Accent6 6 2" xfId="3290"/>
    <cellStyle name="20% - Accent6 7" xfId="3291"/>
    <cellStyle name="20% - Accent6 7 2" xfId="3292"/>
    <cellStyle name="20% - Accent6 8" xfId="3293"/>
    <cellStyle name="20% - Accent6 8 2" xfId="3294"/>
    <cellStyle name="20% - Accent6 9" xfId="3295"/>
    <cellStyle name="20% - Accent6 9 2" xfId="3296"/>
    <cellStyle name="3 V1.00 CORE IMAGE (5200MM3.100 08/01/97)_x000d__x000a__x000d__x000a_[windows]_x000d__x000a_;spooler=yes_x000d__x000a_load=nw" xfId="1639"/>
    <cellStyle name="3 V1.00 CORE IMAGE (5200MM3.100 08/01/97)_x000d__x000a__x000d__x000a_[windows]_x000d__x000a_;spooler=yes_x000d__x000a_load=nw 2" xfId="3297"/>
    <cellStyle name="3 V1.00 CORE IMAGE (5200MM3.100 08/01/97)_x000d__x000a__x000d__x000a_[windows]_x000d__x000a_;spooler=yes_x000d__x000a_load=nw 3" xfId="3298"/>
    <cellStyle name="3 V1.00 CORE IMAGE (5200MM3.100 08/01/97)_x000d__x000a__x000d__x000a_[windows]_x000d__x000a_;spooler=yes_x000d__x000a_load=nw 4" xfId="3299"/>
    <cellStyle name="3 V1.00 CORE IMAGE (5200MM3.100 08/01/97)_x000d__x000a__x000d__x000a_[windows]_x000d__x000a_;spooler=yes_x000d__x000a_load=nw 5" xfId="3300"/>
    <cellStyle name="40% - Accent1" xfId="27" builtinId="31" customBuiltin="1"/>
    <cellStyle name="40% - Accent1 10" xfId="3301"/>
    <cellStyle name="40% - Accent1 10 2" xfId="3302"/>
    <cellStyle name="40% - Accent1 11" xfId="3303"/>
    <cellStyle name="40% - Accent1 11 2" xfId="3304"/>
    <cellStyle name="40% - Accent1 12" xfId="3305"/>
    <cellStyle name="40% - Accent1 12 2" xfId="3306"/>
    <cellStyle name="40% - Accent1 13" xfId="3307"/>
    <cellStyle name="40% - Accent1 13 2" xfId="3308"/>
    <cellStyle name="40% - Accent1 14" xfId="3309"/>
    <cellStyle name="40% - Accent1 14 2" xfId="3310"/>
    <cellStyle name="40% - Accent1 15" xfId="3311"/>
    <cellStyle name="40% - Accent1 15 2" xfId="3312"/>
    <cellStyle name="40% - Accent1 16" xfId="3313"/>
    <cellStyle name="40% - Accent1 16 2" xfId="3314"/>
    <cellStyle name="40% - Accent1 17" xfId="3315"/>
    <cellStyle name="40% - Accent1 17 2" xfId="3316"/>
    <cellStyle name="40% - Accent1 18" xfId="3317"/>
    <cellStyle name="40% - Accent1 18 2" xfId="3318"/>
    <cellStyle name="40% - Accent1 19" xfId="3319"/>
    <cellStyle name="40% - Accent1 19 2" xfId="3320"/>
    <cellStyle name="40% - Accent1 2" xfId="1640"/>
    <cellStyle name="40% - Accent1 2 2" xfId="3321"/>
    <cellStyle name="40% - Accent1 2 3" xfId="3322"/>
    <cellStyle name="40% - Accent1 20" xfId="3323"/>
    <cellStyle name="40% - Accent1 20 2" xfId="3324"/>
    <cellStyle name="40% - Accent1 21" xfId="3325"/>
    <cellStyle name="40% - Accent1 21 2" xfId="3326"/>
    <cellStyle name="40% - Accent1 22" xfId="3327"/>
    <cellStyle name="40% - Accent1 23" xfId="3328"/>
    <cellStyle name="40% - Accent1 24" xfId="3329"/>
    <cellStyle name="40% - Accent1 25" xfId="3330"/>
    <cellStyle name="40% - Accent1 26" xfId="3331"/>
    <cellStyle name="40% - Accent1 27" xfId="3332"/>
    <cellStyle name="40% - Accent1 28" xfId="3333"/>
    <cellStyle name="40% - Accent1 29" xfId="3334"/>
    <cellStyle name="40% - Accent1 3" xfId="1641"/>
    <cellStyle name="40% - Accent1 3 2" xfId="3335"/>
    <cellStyle name="40% - Accent1 30" xfId="3336"/>
    <cellStyle name="40% - Accent1 31" xfId="3337"/>
    <cellStyle name="40% - Accent1 32" xfId="3338"/>
    <cellStyle name="40% - Accent1 33" xfId="3339"/>
    <cellStyle name="40% - Accent1 34" xfId="3340"/>
    <cellStyle name="40% - Accent1 35" xfId="3341"/>
    <cellStyle name="40% - Accent1 36" xfId="3342"/>
    <cellStyle name="40% - Accent1 4" xfId="1642"/>
    <cellStyle name="40% - Accent1 4 2" xfId="3343"/>
    <cellStyle name="40% - Accent1 5" xfId="3344"/>
    <cellStyle name="40% - Accent1 5 2" xfId="3345"/>
    <cellStyle name="40% - Accent1 6" xfId="3346"/>
    <cellStyle name="40% - Accent1 6 2" xfId="3347"/>
    <cellStyle name="40% - Accent1 7" xfId="3348"/>
    <cellStyle name="40% - Accent1 7 2" xfId="3349"/>
    <cellStyle name="40% - Accent1 8" xfId="3350"/>
    <cellStyle name="40% - Accent1 8 2" xfId="3351"/>
    <cellStyle name="40% - Accent1 9" xfId="3352"/>
    <cellStyle name="40% - Accent1 9 2" xfId="3353"/>
    <cellStyle name="40% - Accent2" xfId="28" builtinId="35" customBuiltin="1"/>
    <cellStyle name="40% - Accent2 10" xfId="3354"/>
    <cellStyle name="40% - Accent2 10 2" xfId="3355"/>
    <cellStyle name="40% - Accent2 11" xfId="3356"/>
    <cellStyle name="40% - Accent2 11 2" xfId="3357"/>
    <cellStyle name="40% - Accent2 12" xfId="3358"/>
    <cellStyle name="40% - Accent2 12 2" xfId="3359"/>
    <cellStyle name="40% - Accent2 13" xfId="3360"/>
    <cellStyle name="40% - Accent2 13 2" xfId="3361"/>
    <cellStyle name="40% - Accent2 14" xfId="3362"/>
    <cellStyle name="40% - Accent2 14 2" xfId="3363"/>
    <cellStyle name="40% - Accent2 15" xfId="3364"/>
    <cellStyle name="40% - Accent2 15 2" xfId="3365"/>
    <cellStyle name="40% - Accent2 16" xfId="3366"/>
    <cellStyle name="40% - Accent2 16 2" xfId="3367"/>
    <cellStyle name="40% - Accent2 17" xfId="3368"/>
    <cellStyle name="40% - Accent2 17 2" xfId="3369"/>
    <cellStyle name="40% - Accent2 18" xfId="3370"/>
    <cellStyle name="40% - Accent2 18 2" xfId="3371"/>
    <cellStyle name="40% - Accent2 19" xfId="3372"/>
    <cellStyle name="40% - Accent2 19 2" xfId="3373"/>
    <cellStyle name="40% - Accent2 2" xfId="1643"/>
    <cellStyle name="40% - Accent2 2 2" xfId="3374"/>
    <cellStyle name="40% - Accent2 2 3" xfId="3375"/>
    <cellStyle name="40% - Accent2 20" xfId="3376"/>
    <cellStyle name="40% - Accent2 20 2" xfId="3377"/>
    <cellStyle name="40% - Accent2 21" xfId="3378"/>
    <cellStyle name="40% - Accent2 21 2" xfId="3379"/>
    <cellStyle name="40% - Accent2 22" xfId="3380"/>
    <cellStyle name="40% - Accent2 23" xfId="3381"/>
    <cellStyle name="40% - Accent2 24" xfId="3382"/>
    <cellStyle name="40% - Accent2 25" xfId="3383"/>
    <cellStyle name="40% - Accent2 26" xfId="3384"/>
    <cellStyle name="40% - Accent2 27" xfId="3385"/>
    <cellStyle name="40% - Accent2 28" xfId="3386"/>
    <cellStyle name="40% - Accent2 29" xfId="3387"/>
    <cellStyle name="40% - Accent2 3" xfId="1644"/>
    <cellStyle name="40% - Accent2 3 2" xfId="3388"/>
    <cellStyle name="40% - Accent2 30" xfId="3389"/>
    <cellStyle name="40% - Accent2 31" xfId="3390"/>
    <cellStyle name="40% - Accent2 32" xfId="3391"/>
    <cellStyle name="40% - Accent2 33" xfId="3392"/>
    <cellStyle name="40% - Accent2 34" xfId="3393"/>
    <cellStyle name="40% - Accent2 35" xfId="3394"/>
    <cellStyle name="40% - Accent2 36" xfId="3395"/>
    <cellStyle name="40% - Accent2 4" xfId="1645"/>
    <cellStyle name="40% - Accent2 4 2" xfId="3396"/>
    <cellStyle name="40% - Accent2 5" xfId="3397"/>
    <cellStyle name="40% - Accent2 5 2" xfId="3398"/>
    <cellStyle name="40% - Accent2 6" xfId="3399"/>
    <cellStyle name="40% - Accent2 6 2" xfId="3400"/>
    <cellStyle name="40% - Accent2 7" xfId="3401"/>
    <cellStyle name="40% - Accent2 7 2" xfId="3402"/>
    <cellStyle name="40% - Accent2 8" xfId="3403"/>
    <cellStyle name="40% - Accent2 8 2" xfId="3404"/>
    <cellStyle name="40% - Accent2 9" xfId="3405"/>
    <cellStyle name="40% - Accent2 9 2" xfId="3406"/>
    <cellStyle name="40% - Accent3" xfId="29" builtinId="39" customBuiltin="1"/>
    <cellStyle name="40% - Accent3 10" xfId="3407"/>
    <cellStyle name="40% - Accent3 10 2" xfId="3408"/>
    <cellStyle name="40% - Accent3 11" xfId="3409"/>
    <cellStyle name="40% - Accent3 11 2" xfId="3410"/>
    <cellStyle name="40% - Accent3 12" xfId="3411"/>
    <cellStyle name="40% - Accent3 12 2" xfId="3412"/>
    <cellStyle name="40% - Accent3 13" xfId="3413"/>
    <cellStyle name="40% - Accent3 13 2" xfId="3414"/>
    <cellStyle name="40% - Accent3 14" xfId="3415"/>
    <cellStyle name="40% - Accent3 14 2" xfId="3416"/>
    <cellStyle name="40% - Accent3 15" xfId="3417"/>
    <cellStyle name="40% - Accent3 15 2" xfId="3418"/>
    <cellStyle name="40% - Accent3 16" xfId="3419"/>
    <cellStyle name="40% - Accent3 16 2" xfId="3420"/>
    <cellStyle name="40% - Accent3 17" xfId="3421"/>
    <cellStyle name="40% - Accent3 17 2" xfId="3422"/>
    <cellStyle name="40% - Accent3 18" xfId="3423"/>
    <cellStyle name="40% - Accent3 18 2" xfId="3424"/>
    <cellStyle name="40% - Accent3 19" xfId="3425"/>
    <cellStyle name="40% - Accent3 19 2" xfId="3426"/>
    <cellStyle name="40% - Accent3 2" xfId="1646"/>
    <cellStyle name="40% - Accent3 2 2" xfId="3427"/>
    <cellStyle name="40% - Accent3 2 3" xfId="3428"/>
    <cellStyle name="40% - Accent3 20" xfId="3429"/>
    <cellStyle name="40% - Accent3 20 2" xfId="3430"/>
    <cellStyle name="40% - Accent3 21" xfId="3431"/>
    <cellStyle name="40% - Accent3 21 2" xfId="3432"/>
    <cellStyle name="40% - Accent3 22" xfId="3433"/>
    <cellStyle name="40% - Accent3 23" xfId="3434"/>
    <cellStyle name="40% - Accent3 24" xfId="3435"/>
    <cellStyle name="40% - Accent3 25" xfId="3436"/>
    <cellStyle name="40% - Accent3 26" xfId="3437"/>
    <cellStyle name="40% - Accent3 27" xfId="3438"/>
    <cellStyle name="40% - Accent3 28" xfId="3439"/>
    <cellStyle name="40% - Accent3 29" xfId="3440"/>
    <cellStyle name="40% - Accent3 3" xfId="1647"/>
    <cellStyle name="40% - Accent3 3 2" xfId="3441"/>
    <cellStyle name="40% - Accent3 30" xfId="3442"/>
    <cellStyle name="40% - Accent3 31" xfId="3443"/>
    <cellStyle name="40% - Accent3 32" xfId="3444"/>
    <cellStyle name="40% - Accent3 33" xfId="3445"/>
    <cellStyle name="40% - Accent3 34" xfId="3446"/>
    <cellStyle name="40% - Accent3 35" xfId="3447"/>
    <cellStyle name="40% - Accent3 36" xfId="3448"/>
    <cellStyle name="40% - Accent3 4" xfId="1648"/>
    <cellStyle name="40% - Accent3 4 2" xfId="3449"/>
    <cellStyle name="40% - Accent3 5" xfId="3450"/>
    <cellStyle name="40% - Accent3 5 2" xfId="3451"/>
    <cellStyle name="40% - Accent3 6" xfId="3452"/>
    <cellStyle name="40% - Accent3 6 2" xfId="3453"/>
    <cellStyle name="40% - Accent3 7" xfId="3454"/>
    <cellStyle name="40% - Accent3 7 2" xfId="3455"/>
    <cellStyle name="40% - Accent3 8" xfId="3456"/>
    <cellStyle name="40% - Accent3 8 2" xfId="3457"/>
    <cellStyle name="40% - Accent3 9" xfId="3458"/>
    <cellStyle name="40% - Accent3 9 2" xfId="3459"/>
    <cellStyle name="40% - Accent4" xfId="30" builtinId="43" customBuiltin="1"/>
    <cellStyle name="40% - Accent4 10" xfId="3460"/>
    <cellStyle name="40% - Accent4 10 2" xfId="3461"/>
    <cellStyle name="40% - Accent4 11" xfId="3462"/>
    <cellStyle name="40% - Accent4 11 2" xfId="3463"/>
    <cellStyle name="40% - Accent4 12" xfId="3464"/>
    <cellStyle name="40% - Accent4 12 2" xfId="3465"/>
    <cellStyle name="40% - Accent4 13" xfId="3466"/>
    <cellStyle name="40% - Accent4 13 2" xfId="3467"/>
    <cellStyle name="40% - Accent4 14" xfId="3468"/>
    <cellStyle name="40% - Accent4 14 2" xfId="3469"/>
    <cellStyle name="40% - Accent4 15" xfId="3470"/>
    <cellStyle name="40% - Accent4 15 2" xfId="3471"/>
    <cellStyle name="40% - Accent4 16" xfId="3472"/>
    <cellStyle name="40% - Accent4 16 2" xfId="3473"/>
    <cellStyle name="40% - Accent4 17" xfId="3474"/>
    <cellStyle name="40% - Accent4 17 2" xfId="3475"/>
    <cellStyle name="40% - Accent4 18" xfId="3476"/>
    <cellStyle name="40% - Accent4 18 2" xfId="3477"/>
    <cellStyle name="40% - Accent4 19" xfId="3478"/>
    <cellStyle name="40% - Accent4 19 2" xfId="3479"/>
    <cellStyle name="40% - Accent4 2" xfId="1649"/>
    <cellStyle name="40% - Accent4 2 2" xfId="3480"/>
    <cellStyle name="40% - Accent4 2 3" xfId="3481"/>
    <cellStyle name="40% - Accent4 20" xfId="3482"/>
    <cellStyle name="40% - Accent4 20 2" xfId="3483"/>
    <cellStyle name="40% - Accent4 21" xfId="3484"/>
    <cellStyle name="40% - Accent4 21 2" xfId="3485"/>
    <cellStyle name="40% - Accent4 22" xfId="3486"/>
    <cellStyle name="40% - Accent4 23" xfId="3487"/>
    <cellStyle name="40% - Accent4 24" xfId="3488"/>
    <cellStyle name="40% - Accent4 25" xfId="3489"/>
    <cellStyle name="40% - Accent4 26" xfId="3490"/>
    <cellStyle name="40% - Accent4 27" xfId="3491"/>
    <cellStyle name="40% - Accent4 28" xfId="3492"/>
    <cellStyle name="40% - Accent4 29" xfId="3493"/>
    <cellStyle name="40% - Accent4 3" xfId="1650"/>
    <cellStyle name="40% - Accent4 3 2" xfId="3494"/>
    <cellStyle name="40% - Accent4 30" xfId="3495"/>
    <cellStyle name="40% - Accent4 31" xfId="3496"/>
    <cellStyle name="40% - Accent4 32" xfId="3497"/>
    <cellStyle name="40% - Accent4 33" xfId="3498"/>
    <cellStyle name="40% - Accent4 34" xfId="3499"/>
    <cellStyle name="40% - Accent4 35" xfId="3500"/>
    <cellStyle name="40% - Accent4 36" xfId="3501"/>
    <cellStyle name="40% - Accent4 4" xfId="1651"/>
    <cellStyle name="40% - Accent4 4 2" xfId="3502"/>
    <cellStyle name="40% - Accent4 5" xfId="3503"/>
    <cellStyle name="40% - Accent4 5 2" xfId="3504"/>
    <cellStyle name="40% - Accent4 6" xfId="3505"/>
    <cellStyle name="40% - Accent4 6 2" xfId="3506"/>
    <cellStyle name="40% - Accent4 7" xfId="3507"/>
    <cellStyle name="40% - Accent4 7 2" xfId="3508"/>
    <cellStyle name="40% - Accent4 8" xfId="3509"/>
    <cellStyle name="40% - Accent4 8 2" xfId="3510"/>
    <cellStyle name="40% - Accent4 9" xfId="3511"/>
    <cellStyle name="40% - Accent4 9 2" xfId="3512"/>
    <cellStyle name="40% - Accent5" xfId="31" builtinId="47" customBuiltin="1"/>
    <cellStyle name="40% - Accent5 10" xfId="3513"/>
    <cellStyle name="40% - Accent5 10 2" xfId="3514"/>
    <cellStyle name="40% - Accent5 11" xfId="3515"/>
    <cellStyle name="40% - Accent5 11 2" xfId="3516"/>
    <cellStyle name="40% - Accent5 12" xfId="3517"/>
    <cellStyle name="40% - Accent5 12 2" xfId="3518"/>
    <cellStyle name="40% - Accent5 13" xfId="3519"/>
    <cellStyle name="40% - Accent5 13 2" xfId="3520"/>
    <cellStyle name="40% - Accent5 14" xfId="3521"/>
    <cellStyle name="40% - Accent5 14 2" xfId="3522"/>
    <cellStyle name="40% - Accent5 15" xfId="3523"/>
    <cellStyle name="40% - Accent5 15 2" xfId="3524"/>
    <cellStyle name="40% - Accent5 16" xfId="3525"/>
    <cellStyle name="40% - Accent5 16 2" xfId="3526"/>
    <cellStyle name="40% - Accent5 17" xfId="3527"/>
    <cellStyle name="40% - Accent5 17 2" xfId="3528"/>
    <cellStyle name="40% - Accent5 18" xfId="3529"/>
    <cellStyle name="40% - Accent5 18 2" xfId="3530"/>
    <cellStyle name="40% - Accent5 19" xfId="3531"/>
    <cellStyle name="40% - Accent5 19 2" xfId="3532"/>
    <cellStyle name="40% - Accent5 2" xfId="1652"/>
    <cellStyle name="40% - Accent5 2 2" xfId="3533"/>
    <cellStyle name="40% - Accent5 2 3" xfId="3534"/>
    <cellStyle name="40% - Accent5 20" xfId="3535"/>
    <cellStyle name="40% - Accent5 20 2" xfId="3536"/>
    <cellStyle name="40% - Accent5 21" xfId="3537"/>
    <cellStyle name="40% - Accent5 21 2" xfId="3538"/>
    <cellStyle name="40% - Accent5 22" xfId="3539"/>
    <cellStyle name="40% - Accent5 23" xfId="3540"/>
    <cellStyle name="40% - Accent5 24" xfId="3541"/>
    <cellStyle name="40% - Accent5 25" xfId="3542"/>
    <cellStyle name="40% - Accent5 26" xfId="3543"/>
    <cellStyle name="40% - Accent5 27" xfId="3544"/>
    <cellStyle name="40% - Accent5 28" xfId="3545"/>
    <cellStyle name="40% - Accent5 29" xfId="3546"/>
    <cellStyle name="40% - Accent5 3" xfId="1653"/>
    <cellStyle name="40% - Accent5 3 2" xfId="3547"/>
    <cellStyle name="40% - Accent5 30" xfId="3548"/>
    <cellStyle name="40% - Accent5 31" xfId="3549"/>
    <cellStyle name="40% - Accent5 32" xfId="3550"/>
    <cellStyle name="40% - Accent5 33" xfId="3551"/>
    <cellStyle name="40% - Accent5 34" xfId="3552"/>
    <cellStyle name="40% - Accent5 35" xfId="3553"/>
    <cellStyle name="40% - Accent5 36" xfId="3554"/>
    <cellStyle name="40% - Accent5 4" xfId="1654"/>
    <cellStyle name="40% - Accent5 4 2" xfId="3555"/>
    <cellStyle name="40% - Accent5 5" xfId="3556"/>
    <cellStyle name="40% - Accent5 5 2" xfId="3557"/>
    <cellStyle name="40% - Accent5 6" xfId="3558"/>
    <cellStyle name="40% - Accent5 6 2" xfId="3559"/>
    <cellStyle name="40% - Accent5 7" xfId="3560"/>
    <cellStyle name="40% - Accent5 7 2" xfId="3561"/>
    <cellStyle name="40% - Accent5 8" xfId="3562"/>
    <cellStyle name="40% - Accent5 8 2" xfId="3563"/>
    <cellStyle name="40% - Accent5 9" xfId="3564"/>
    <cellStyle name="40% - Accent5 9 2" xfId="3565"/>
    <cellStyle name="40% - Accent6" xfId="32" builtinId="51" customBuiltin="1"/>
    <cellStyle name="40% - Accent6 10" xfId="3566"/>
    <cellStyle name="40% - Accent6 10 2" xfId="3567"/>
    <cellStyle name="40% - Accent6 11" xfId="3568"/>
    <cellStyle name="40% - Accent6 11 2" xfId="3569"/>
    <cellStyle name="40% - Accent6 12" xfId="3570"/>
    <cellStyle name="40% - Accent6 12 2" xfId="3571"/>
    <cellStyle name="40% - Accent6 13" xfId="3572"/>
    <cellStyle name="40% - Accent6 13 2" xfId="3573"/>
    <cellStyle name="40% - Accent6 14" xfId="3574"/>
    <cellStyle name="40% - Accent6 14 2" xfId="3575"/>
    <cellStyle name="40% - Accent6 15" xfId="3576"/>
    <cellStyle name="40% - Accent6 15 2" xfId="3577"/>
    <cellStyle name="40% - Accent6 16" xfId="3578"/>
    <cellStyle name="40% - Accent6 16 2" xfId="3579"/>
    <cellStyle name="40% - Accent6 17" xfId="3580"/>
    <cellStyle name="40% - Accent6 17 2" xfId="3581"/>
    <cellStyle name="40% - Accent6 18" xfId="3582"/>
    <cellStyle name="40% - Accent6 18 2" xfId="3583"/>
    <cellStyle name="40% - Accent6 19" xfId="3584"/>
    <cellStyle name="40% - Accent6 19 2" xfId="3585"/>
    <cellStyle name="40% - Accent6 2" xfId="1655"/>
    <cellStyle name="40% - Accent6 2 2" xfId="3586"/>
    <cellStyle name="40% - Accent6 2 3" xfId="3587"/>
    <cellStyle name="40% - Accent6 20" xfId="3588"/>
    <cellStyle name="40% - Accent6 20 2" xfId="3589"/>
    <cellStyle name="40% - Accent6 21" xfId="3590"/>
    <cellStyle name="40% - Accent6 21 2" xfId="3591"/>
    <cellStyle name="40% - Accent6 22" xfId="3592"/>
    <cellStyle name="40% - Accent6 23" xfId="3593"/>
    <cellStyle name="40% - Accent6 24" xfId="3594"/>
    <cellStyle name="40% - Accent6 25" xfId="3595"/>
    <cellStyle name="40% - Accent6 26" xfId="3596"/>
    <cellStyle name="40% - Accent6 27" xfId="3597"/>
    <cellStyle name="40% - Accent6 28" xfId="3598"/>
    <cellStyle name="40% - Accent6 29" xfId="3599"/>
    <cellStyle name="40% - Accent6 3" xfId="1656"/>
    <cellStyle name="40% - Accent6 3 2" xfId="3600"/>
    <cellStyle name="40% - Accent6 30" xfId="3601"/>
    <cellStyle name="40% - Accent6 31" xfId="3602"/>
    <cellStyle name="40% - Accent6 32" xfId="3603"/>
    <cellStyle name="40% - Accent6 33" xfId="3604"/>
    <cellStyle name="40% - Accent6 34" xfId="3605"/>
    <cellStyle name="40% - Accent6 35" xfId="3606"/>
    <cellStyle name="40% - Accent6 36" xfId="3607"/>
    <cellStyle name="40% - Accent6 4" xfId="1657"/>
    <cellStyle name="40% - Accent6 4 2" xfId="3608"/>
    <cellStyle name="40% - Accent6 5" xfId="3609"/>
    <cellStyle name="40% - Accent6 5 2" xfId="3610"/>
    <cellStyle name="40% - Accent6 6" xfId="3611"/>
    <cellStyle name="40% - Accent6 6 2" xfId="3612"/>
    <cellStyle name="40% - Accent6 7" xfId="3613"/>
    <cellStyle name="40% - Accent6 7 2" xfId="3614"/>
    <cellStyle name="40% - Accent6 8" xfId="3615"/>
    <cellStyle name="40% - Accent6 8 2" xfId="3616"/>
    <cellStyle name="40% - Accent6 9" xfId="3617"/>
    <cellStyle name="40% - Accent6 9 2" xfId="3618"/>
    <cellStyle name="572737" xfId="1658"/>
    <cellStyle name="60% - Accent1" xfId="33" builtinId="32" customBuiltin="1"/>
    <cellStyle name="60% - Accent1 10" xfId="3619"/>
    <cellStyle name="60% - Accent1 10 2" xfId="3620"/>
    <cellStyle name="60% - Accent1 11" xfId="3621"/>
    <cellStyle name="60% - Accent1 11 2" xfId="3622"/>
    <cellStyle name="60% - Accent1 12" xfId="3623"/>
    <cellStyle name="60% - Accent1 12 2" xfId="3624"/>
    <cellStyle name="60% - Accent1 13" xfId="3625"/>
    <cellStyle name="60% - Accent1 13 2" xfId="3626"/>
    <cellStyle name="60% - Accent1 14" xfId="3627"/>
    <cellStyle name="60% - Accent1 14 2" xfId="3628"/>
    <cellStyle name="60% - Accent1 15" xfId="3629"/>
    <cellStyle name="60% - Accent1 15 2" xfId="3630"/>
    <cellStyle name="60% - Accent1 16" xfId="3631"/>
    <cellStyle name="60% - Accent1 16 2" xfId="3632"/>
    <cellStyle name="60% - Accent1 17" xfId="3633"/>
    <cellStyle name="60% - Accent1 17 2" xfId="3634"/>
    <cellStyle name="60% - Accent1 18" xfId="3635"/>
    <cellStyle name="60% - Accent1 18 2" xfId="3636"/>
    <cellStyle name="60% - Accent1 19" xfId="3637"/>
    <cellStyle name="60% - Accent1 19 2" xfId="3638"/>
    <cellStyle name="60% - Accent1 2" xfId="3639"/>
    <cellStyle name="60% - Accent1 2 2" xfId="3640"/>
    <cellStyle name="60% - Accent1 20" xfId="3641"/>
    <cellStyle name="60% - Accent1 20 2" xfId="3642"/>
    <cellStyle name="60% - Accent1 21" xfId="3643"/>
    <cellStyle name="60% - Accent1 21 2" xfId="3644"/>
    <cellStyle name="60% - Accent1 22" xfId="3645"/>
    <cellStyle name="60% - Accent1 23" xfId="3646"/>
    <cellStyle name="60% - Accent1 24" xfId="3647"/>
    <cellStyle name="60% - Accent1 25" xfId="3648"/>
    <cellStyle name="60% - Accent1 26" xfId="3649"/>
    <cellStyle name="60% - Accent1 27" xfId="3650"/>
    <cellStyle name="60% - Accent1 28" xfId="3651"/>
    <cellStyle name="60% - Accent1 29" xfId="3652"/>
    <cellStyle name="60% - Accent1 3" xfId="3653"/>
    <cellStyle name="60% - Accent1 3 2" xfId="3654"/>
    <cellStyle name="60% - Accent1 30" xfId="3655"/>
    <cellStyle name="60% - Accent1 31" xfId="3656"/>
    <cellStyle name="60% - Accent1 32" xfId="3657"/>
    <cellStyle name="60% - Accent1 33" xfId="3658"/>
    <cellStyle name="60% - Accent1 34" xfId="3659"/>
    <cellStyle name="60% - Accent1 35" xfId="3660"/>
    <cellStyle name="60% - Accent1 36" xfId="3661"/>
    <cellStyle name="60% - Accent1 4" xfId="3662"/>
    <cellStyle name="60% - Accent1 4 2" xfId="3663"/>
    <cellStyle name="60% - Accent1 5" xfId="3664"/>
    <cellStyle name="60% - Accent1 5 2" xfId="3665"/>
    <cellStyle name="60% - Accent1 6" xfId="3666"/>
    <cellStyle name="60% - Accent1 6 2" xfId="3667"/>
    <cellStyle name="60% - Accent1 7" xfId="3668"/>
    <cellStyle name="60% - Accent1 7 2" xfId="3669"/>
    <cellStyle name="60% - Accent1 8" xfId="3670"/>
    <cellStyle name="60% - Accent1 8 2" xfId="3671"/>
    <cellStyle name="60% - Accent1 9" xfId="3672"/>
    <cellStyle name="60% - Accent1 9 2" xfId="3673"/>
    <cellStyle name="60% - Accent2" xfId="34" builtinId="36" customBuiltin="1"/>
    <cellStyle name="60% - Accent2 10" xfId="3674"/>
    <cellStyle name="60% - Accent2 10 2" xfId="3675"/>
    <cellStyle name="60% - Accent2 11" xfId="3676"/>
    <cellStyle name="60% - Accent2 11 2" xfId="3677"/>
    <cellStyle name="60% - Accent2 12" xfId="3678"/>
    <cellStyle name="60% - Accent2 12 2" xfId="3679"/>
    <cellStyle name="60% - Accent2 13" xfId="3680"/>
    <cellStyle name="60% - Accent2 13 2" xfId="3681"/>
    <cellStyle name="60% - Accent2 14" xfId="3682"/>
    <cellStyle name="60% - Accent2 14 2" xfId="3683"/>
    <cellStyle name="60% - Accent2 15" xfId="3684"/>
    <cellStyle name="60% - Accent2 15 2" xfId="3685"/>
    <cellStyle name="60% - Accent2 16" xfId="3686"/>
    <cellStyle name="60% - Accent2 16 2" xfId="3687"/>
    <cellStyle name="60% - Accent2 17" xfId="3688"/>
    <cellStyle name="60% - Accent2 17 2" xfId="3689"/>
    <cellStyle name="60% - Accent2 18" xfId="3690"/>
    <cellStyle name="60% - Accent2 18 2" xfId="3691"/>
    <cellStyle name="60% - Accent2 19" xfId="3692"/>
    <cellStyle name="60% - Accent2 19 2" xfId="3693"/>
    <cellStyle name="60% - Accent2 2" xfId="3694"/>
    <cellStyle name="60% - Accent2 2 2" xfId="3695"/>
    <cellStyle name="60% - Accent2 20" xfId="3696"/>
    <cellStyle name="60% - Accent2 20 2" xfId="3697"/>
    <cellStyle name="60% - Accent2 21" xfId="3698"/>
    <cellStyle name="60% - Accent2 21 2" xfId="3699"/>
    <cellStyle name="60% - Accent2 22" xfId="3700"/>
    <cellStyle name="60% - Accent2 23" xfId="3701"/>
    <cellStyle name="60% - Accent2 24" xfId="3702"/>
    <cellStyle name="60% - Accent2 25" xfId="3703"/>
    <cellStyle name="60% - Accent2 26" xfId="3704"/>
    <cellStyle name="60% - Accent2 27" xfId="3705"/>
    <cellStyle name="60% - Accent2 28" xfId="3706"/>
    <cellStyle name="60% - Accent2 29" xfId="3707"/>
    <cellStyle name="60% - Accent2 3" xfId="3708"/>
    <cellStyle name="60% - Accent2 3 2" xfId="3709"/>
    <cellStyle name="60% - Accent2 30" xfId="3710"/>
    <cellStyle name="60% - Accent2 31" xfId="3711"/>
    <cellStyle name="60% - Accent2 32" xfId="3712"/>
    <cellStyle name="60% - Accent2 33" xfId="3713"/>
    <cellStyle name="60% - Accent2 34" xfId="3714"/>
    <cellStyle name="60% - Accent2 35" xfId="3715"/>
    <cellStyle name="60% - Accent2 36" xfId="3716"/>
    <cellStyle name="60% - Accent2 4" xfId="3717"/>
    <cellStyle name="60% - Accent2 4 2" xfId="3718"/>
    <cellStyle name="60% - Accent2 5" xfId="3719"/>
    <cellStyle name="60% - Accent2 5 2" xfId="3720"/>
    <cellStyle name="60% - Accent2 6" xfId="3721"/>
    <cellStyle name="60% - Accent2 6 2" xfId="3722"/>
    <cellStyle name="60% - Accent2 7" xfId="3723"/>
    <cellStyle name="60% - Accent2 7 2" xfId="3724"/>
    <cellStyle name="60% - Accent2 8" xfId="3725"/>
    <cellStyle name="60% - Accent2 8 2" xfId="3726"/>
    <cellStyle name="60% - Accent2 9" xfId="3727"/>
    <cellStyle name="60% - Accent2 9 2" xfId="3728"/>
    <cellStyle name="60% - Accent3" xfId="35" builtinId="40" customBuiltin="1"/>
    <cellStyle name="60% - Accent3 10" xfId="3729"/>
    <cellStyle name="60% - Accent3 10 2" xfId="3730"/>
    <cellStyle name="60% - Accent3 11" xfId="3731"/>
    <cellStyle name="60% - Accent3 11 2" xfId="3732"/>
    <cellStyle name="60% - Accent3 12" xfId="3733"/>
    <cellStyle name="60% - Accent3 12 2" xfId="3734"/>
    <cellStyle name="60% - Accent3 13" xfId="3735"/>
    <cellStyle name="60% - Accent3 13 2" xfId="3736"/>
    <cellStyle name="60% - Accent3 14" xfId="3737"/>
    <cellStyle name="60% - Accent3 14 2" xfId="3738"/>
    <cellStyle name="60% - Accent3 15" xfId="3739"/>
    <cellStyle name="60% - Accent3 15 2" xfId="3740"/>
    <cellStyle name="60% - Accent3 16" xfId="3741"/>
    <cellStyle name="60% - Accent3 16 2" xfId="3742"/>
    <cellStyle name="60% - Accent3 17" xfId="3743"/>
    <cellStyle name="60% - Accent3 17 2" xfId="3744"/>
    <cellStyle name="60% - Accent3 18" xfId="3745"/>
    <cellStyle name="60% - Accent3 18 2" xfId="3746"/>
    <cellStyle name="60% - Accent3 19" xfId="3747"/>
    <cellStyle name="60% - Accent3 19 2" xfId="3748"/>
    <cellStyle name="60% - Accent3 2" xfId="3749"/>
    <cellStyle name="60% - Accent3 2 2" xfId="3750"/>
    <cellStyle name="60% - Accent3 20" xfId="3751"/>
    <cellStyle name="60% - Accent3 20 2" xfId="3752"/>
    <cellStyle name="60% - Accent3 21" xfId="3753"/>
    <cellStyle name="60% - Accent3 21 2" xfId="3754"/>
    <cellStyle name="60% - Accent3 22" xfId="3755"/>
    <cellStyle name="60% - Accent3 23" xfId="3756"/>
    <cellStyle name="60% - Accent3 24" xfId="3757"/>
    <cellStyle name="60% - Accent3 25" xfId="3758"/>
    <cellStyle name="60% - Accent3 26" xfId="3759"/>
    <cellStyle name="60% - Accent3 27" xfId="3760"/>
    <cellStyle name="60% - Accent3 28" xfId="3761"/>
    <cellStyle name="60% - Accent3 29" xfId="3762"/>
    <cellStyle name="60% - Accent3 3" xfId="3763"/>
    <cellStyle name="60% - Accent3 3 2" xfId="3764"/>
    <cellStyle name="60% - Accent3 30" xfId="3765"/>
    <cellStyle name="60% - Accent3 31" xfId="3766"/>
    <cellStyle name="60% - Accent3 32" xfId="3767"/>
    <cellStyle name="60% - Accent3 33" xfId="3768"/>
    <cellStyle name="60% - Accent3 34" xfId="3769"/>
    <cellStyle name="60% - Accent3 35" xfId="3770"/>
    <cellStyle name="60% - Accent3 36" xfId="3771"/>
    <cellStyle name="60% - Accent3 4" xfId="3772"/>
    <cellStyle name="60% - Accent3 4 2" xfId="3773"/>
    <cellStyle name="60% - Accent3 5" xfId="3774"/>
    <cellStyle name="60% - Accent3 5 2" xfId="3775"/>
    <cellStyle name="60% - Accent3 6" xfId="3776"/>
    <cellStyle name="60% - Accent3 6 2" xfId="3777"/>
    <cellStyle name="60% - Accent3 7" xfId="3778"/>
    <cellStyle name="60% - Accent3 7 2" xfId="3779"/>
    <cellStyle name="60% - Accent3 8" xfId="3780"/>
    <cellStyle name="60% - Accent3 8 2" xfId="3781"/>
    <cellStyle name="60% - Accent3 9" xfId="3782"/>
    <cellStyle name="60% - Accent3 9 2" xfId="3783"/>
    <cellStyle name="60% - Accent4" xfId="36" builtinId="44" customBuiltin="1"/>
    <cellStyle name="60% - Accent4 10" xfId="3784"/>
    <cellStyle name="60% - Accent4 10 2" xfId="3785"/>
    <cellStyle name="60% - Accent4 11" xfId="3786"/>
    <cellStyle name="60% - Accent4 11 2" xfId="3787"/>
    <cellStyle name="60% - Accent4 12" xfId="3788"/>
    <cellStyle name="60% - Accent4 12 2" xfId="3789"/>
    <cellStyle name="60% - Accent4 13" xfId="3790"/>
    <cellStyle name="60% - Accent4 13 2" xfId="3791"/>
    <cellStyle name="60% - Accent4 14" xfId="3792"/>
    <cellStyle name="60% - Accent4 14 2" xfId="3793"/>
    <cellStyle name="60% - Accent4 15" xfId="3794"/>
    <cellStyle name="60% - Accent4 15 2" xfId="3795"/>
    <cellStyle name="60% - Accent4 16" xfId="3796"/>
    <cellStyle name="60% - Accent4 16 2" xfId="3797"/>
    <cellStyle name="60% - Accent4 17" xfId="3798"/>
    <cellStyle name="60% - Accent4 17 2" xfId="3799"/>
    <cellStyle name="60% - Accent4 18" xfId="3800"/>
    <cellStyle name="60% - Accent4 18 2" xfId="3801"/>
    <cellStyle name="60% - Accent4 19" xfId="3802"/>
    <cellStyle name="60% - Accent4 19 2" xfId="3803"/>
    <cellStyle name="60% - Accent4 2" xfId="3804"/>
    <cellStyle name="60% - Accent4 2 2" xfId="3805"/>
    <cellStyle name="60% - Accent4 20" xfId="3806"/>
    <cellStyle name="60% - Accent4 20 2" xfId="3807"/>
    <cellStyle name="60% - Accent4 21" xfId="3808"/>
    <cellStyle name="60% - Accent4 21 2" xfId="3809"/>
    <cellStyle name="60% - Accent4 22" xfId="3810"/>
    <cellStyle name="60% - Accent4 23" xfId="3811"/>
    <cellStyle name="60% - Accent4 24" xfId="3812"/>
    <cellStyle name="60% - Accent4 25" xfId="3813"/>
    <cellStyle name="60% - Accent4 26" xfId="3814"/>
    <cellStyle name="60% - Accent4 27" xfId="3815"/>
    <cellStyle name="60% - Accent4 28" xfId="3816"/>
    <cellStyle name="60% - Accent4 29" xfId="3817"/>
    <cellStyle name="60% - Accent4 3" xfId="3818"/>
    <cellStyle name="60% - Accent4 3 2" xfId="3819"/>
    <cellStyle name="60% - Accent4 30" xfId="3820"/>
    <cellStyle name="60% - Accent4 31" xfId="3821"/>
    <cellStyle name="60% - Accent4 32" xfId="3822"/>
    <cellStyle name="60% - Accent4 33" xfId="3823"/>
    <cellStyle name="60% - Accent4 34" xfId="3824"/>
    <cellStyle name="60% - Accent4 35" xfId="3825"/>
    <cellStyle name="60% - Accent4 36" xfId="3826"/>
    <cellStyle name="60% - Accent4 4" xfId="3827"/>
    <cellStyle name="60% - Accent4 4 2" xfId="3828"/>
    <cellStyle name="60% - Accent4 5" xfId="3829"/>
    <cellStyle name="60% - Accent4 5 2" xfId="3830"/>
    <cellStyle name="60% - Accent4 6" xfId="3831"/>
    <cellStyle name="60% - Accent4 6 2" xfId="3832"/>
    <cellStyle name="60% - Accent4 7" xfId="3833"/>
    <cellStyle name="60% - Accent4 7 2" xfId="3834"/>
    <cellStyle name="60% - Accent4 8" xfId="3835"/>
    <cellStyle name="60% - Accent4 8 2" xfId="3836"/>
    <cellStyle name="60% - Accent4 9" xfId="3837"/>
    <cellStyle name="60% - Accent4 9 2" xfId="3838"/>
    <cellStyle name="60% - Accent5" xfId="37" builtinId="48" customBuiltin="1"/>
    <cellStyle name="60% - Accent5 10" xfId="3839"/>
    <cellStyle name="60% - Accent5 10 2" xfId="3840"/>
    <cellStyle name="60% - Accent5 11" xfId="3841"/>
    <cellStyle name="60% - Accent5 11 2" xfId="3842"/>
    <cellStyle name="60% - Accent5 12" xfId="3843"/>
    <cellStyle name="60% - Accent5 12 2" xfId="3844"/>
    <cellStyle name="60% - Accent5 13" xfId="3845"/>
    <cellStyle name="60% - Accent5 13 2" xfId="3846"/>
    <cellStyle name="60% - Accent5 14" xfId="3847"/>
    <cellStyle name="60% - Accent5 14 2" xfId="3848"/>
    <cellStyle name="60% - Accent5 15" xfId="3849"/>
    <cellStyle name="60% - Accent5 15 2" xfId="3850"/>
    <cellStyle name="60% - Accent5 16" xfId="3851"/>
    <cellStyle name="60% - Accent5 16 2" xfId="3852"/>
    <cellStyle name="60% - Accent5 17" xfId="3853"/>
    <cellStyle name="60% - Accent5 17 2" xfId="3854"/>
    <cellStyle name="60% - Accent5 18" xfId="3855"/>
    <cellStyle name="60% - Accent5 18 2" xfId="3856"/>
    <cellStyle name="60% - Accent5 19" xfId="3857"/>
    <cellStyle name="60% - Accent5 19 2" xfId="3858"/>
    <cellStyle name="60% - Accent5 2" xfId="3859"/>
    <cellStyle name="60% - Accent5 2 2" xfId="3860"/>
    <cellStyle name="60% - Accent5 20" xfId="3861"/>
    <cellStyle name="60% - Accent5 20 2" xfId="3862"/>
    <cellStyle name="60% - Accent5 21" xfId="3863"/>
    <cellStyle name="60% - Accent5 21 2" xfId="3864"/>
    <cellStyle name="60% - Accent5 22" xfId="3865"/>
    <cellStyle name="60% - Accent5 23" xfId="3866"/>
    <cellStyle name="60% - Accent5 24" xfId="3867"/>
    <cellStyle name="60% - Accent5 25" xfId="3868"/>
    <cellStyle name="60% - Accent5 26" xfId="3869"/>
    <cellStyle name="60% - Accent5 27" xfId="3870"/>
    <cellStyle name="60% - Accent5 28" xfId="3871"/>
    <cellStyle name="60% - Accent5 29" xfId="3872"/>
    <cellStyle name="60% - Accent5 3" xfId="3873"/>
    <cellStyle name="60% - Accent5 3 2" xfId="3874"/>
    <cellStyle name="60% - Accent5 30" xfId="3875"/>
    <cellStyle name="60% - Accent5 31" xfId="3876"/>
    <cellStyle name="60% - Accent5 32" xfId="3877"/>
    <cellStyle name="60% - Accent5 33" xfId="3878"/>
    <cellStyle name="60% - Accent5 34" xfId="3879"/>
    <cellStyle name="60% - Accent5 35" xfId="3880"/>
    <cellStyle name="60% - Accent5 36" xfId="3881"/>
    <cellStyle name="60% - Accent5 4" xfId="3882"/>
    <cellStyle name="60% - Accent5 4 2" xfId="3883"/>
    <cellStyle name="60% - Accent5 5" xfId="3884"/>
    <cellStyle name="60% - Accent5 5 2" xfId="3885"/>
    <cellStyle name="60% - Accent5 6" xfId="3886"/>
    <cellStyle name="60% - Accent5 6 2" xfId="3887"/>
    <cellStyle name="60% - Accent5 7" xfId="3888"/>
    <cellStyle name="60% - Accent5 7 2" xfId="3889"/>
    <cellStyle name="60% - Accent5 8" xfId="3890"/>
    <cellStyle name="60% - Accent5 8 2" xfId="3891"/>
    <cellStyle name="60% - Accent5 9" xfId="3892"/>
    <cellStyle name="60% - Accent5 9 2" xfId="3893"/>
    <cellStyle name="60% - Accent6" xfId="38" builtinId="52" customBuiltin="1"/>
    <cellStyle name="60% - Accent6 10" xfId="3894"/>
    <cellStyle name="60% - Accent6 10 2" xfId="3895"/>
    <cellStyle name="60% - Accent6 11" xfId="3896"/>
    <cellStyle name="60% - Accent6 11 2" xfId="3897"/>
    <cellStyle name="60% - Accent6 12" xfId="3898"/>
    <cellStyle name="60% - Accent6 12 2" xfId="3899"/>
    <cellStyle name="60% - Accent6 13" xfId="3900"/>
    <cellStyle name="60% - Accent6 13 2" xfId="3901"/>
    <cellStyle name="60% - Accent6 14" xfId="3902"/>
    <cellStyle name="60% - Accent6 14 2" xfId="3903"/>
    <cellStyle name="60% - Accent6 15" xfId="3904"/>
    <cellStyle name="60% - Accent6 15 2" xfId="3905"/>
    <cellStyle name="60% - Accent6 16" xfId="3906"/>
    <cellStyle name="60% - Accent6 16 2" xfId="3907"/>
    <cellStyle name="60% - Accent6 17" xfId="3908"/>
    <cellStyle name="60% - Accent6 17 2" xfId="3909"/>
    <cellStyle name="60% - Accent6 18" xfId="3910"/>
    <cellStyle name="60% - Accent6 18 2" xfId="3911"/>
    <cellStyle name="60% - Accent6 19" xfId="3912"/>
    <cellStyle name="60% - Accent6 19 2" xfId="3913"/>
    <cellStyle name="60% - Accent6 2" xfId="3914"/>
    <cellStyle name="60% - Accent6 2 2" xfId="3915"/>
    <cellStyle name="60% - Accent6 20" xfId="3916"/>
    <cellStyle name="60% - Accent6 20 2" xfId="3917"/>
    <cellStyle name="60% - Accent6 21" xfId="3918"/>
    <cellStyle name="60% - Accent6 21 2" xfId="3919"/>
    <cellStyle name="60% - Accent6 22" xfId="3920"/>
    <cellStyle name="60% - Accent6 23" xfId="3921"/>
    <cellStyle name="60% - Accent6 24" xfId="3922"/>
    <cellStyle name="60% - Accent6 25" xfId="3923"/>
    <cellStyle name="60% - Accent6 26" xfId="3924"/>
    <cellStyle name="60% - Accent6 27" xfId="3925"/>
    <cellStyle name="60% - Accent6 28" xfId="3926"/>
    <cellStyle name="60% - Accent6 29" xfId="3927"/>
    <cellStyle name="60% - Accent6 3" xfId="3928"/>
    <cellStyle name="60% - Accent6 3 2" xfId="3929"/>
    <cellStyle name="60% - Accent6 30" xfId="3930"/>
    <cellStyle name="60% - Accent6 31" xfId="3931"/>
    <cellStyle name="60% - Accent6 32" xfId="3932"/>
    <cellStyle name="60% - Accent6 33" xfId="3933"/>
    <cellStyle name="60% - Accent6 34" xfId="3934"/>
    <cellStyle name="60% - Accent6 35" xfId="3935"/>
    <cellStyle name="60% - Accent6 36" xfId="3936"/>
    <cellStyle name="60% - Accent6 4" xfId="3937"/>
    <cellStyle name="60% - Accent6 4 2" xfId="3938"/>
    <cellStyle name="60% - Accent6 5" xfId="3939"/>
    <cellStyle name="60% - Accent6 5 2" xfId="3940"/>
    <cellStyle name="60% - Accent6 6" xfId="3941"/>
    <cellStyle name="60% - Accent6 6 2" xfId="3942"/>
    <cellStyle name="60% - Accent6 7" xfId="3943"/>
    <cellStyle name="60% - Accent6 7 2" xfId="3944"/>
    <cellStyle name="60% - Accent6 8" xfId="3945"/>
    <cellStyle name="60% - Accent6 8 2" xfId="3946"/>
    <cellStyle name="60% - Accent6 9" xfId="3947"/>
    <cellStyle name="60% - Accent6 9 2" xfId="3948"/>
    <cellStyle name="6mal" xfId="3949"/>
    <cellStyle name="752131" xfId="1659"/>
    <cellStyle name="7978" xfId="1660"/>
    <cellStyle name="85" xfId="1661"/>
    <cellStyle name="90" xfId="1662"/>
    <cellStyle name="A satisfied Microsoft Office user" xfId="1663"/>
    <cellStyle name="ac" xfId="1664"/>
    <cellStyle name="Accent1" xfId="39" builtinId="29" customBuiltin="1"/>
    <cellStyle name="Accent1 - 20%" xfId="3950"/>
    <cellStyle name="Accent1 - 40%" xfId="3951"/>
    <cellStyle name="Accent1 - 60%" xfId="3952"/>
    <cellStyle name="Accent1 10" xfId="3953"/>
    <cellStyle name="Accent1 10 2" xfId="3954"/>
    <cellStyle name="Accent1 11" xfId="3955"/>
    <cellStyle name="Accent1 11 2" xfId="3956"/>
    <cellStyle name="Accent1 12" xfId="3957"/>
    <cellStyle name="Accent1 12 2" xfId="3958"/>
    <cellStyle name="Accent1 13" xfId="3959"/>
    <cellStyle name="Accent1 13 2" xfId="3960"/>
    <cellStyle name="Accent1 14" xfId="3961"/>
    <cellStyle name="Accent1 14 2" xfId="3962"/>
    <cellStyle name="Accent1 15" xfId="3963"/>
    <cellStyle name="Accent1 15 2" xfId="3964"/>
    <cellStyle name="Accent1 16" xfId="3965"/>
    <cellStyle name="Accent1 16 2" xfId="3966"/>
    <cellStyle name="Accent1 17" xfId="3967"/>
    <cellStyle name="Accent1 17 2" xfId="3968"/>
    <cellStyle name="Accent1 18" xfId="3969"/>
    <cellStyle name="Accent1 18 2" xfId="3970"/>
    <cellStyle name="Accent1 19" xfId="3971"/>
    <cellStyle name="Accent1 19 2" xfId="3972"/>
    <cellStyle name="Accent1 2" xfId="3973"/>
    <cellStyle name="Accent1 2 2" xfId="3974"/>
    <cellStyle name="Accent1 20" xfId="3975"/>
    <cellStyle name="Accent1 20 2" xfId="3976"/>
    <cellStyle name="Accent1 21" xfId="3977"/>
    <cellStyle name="Accent1 21 2" xfId="3978"/>
    <cellStyle name="Accent1 22" xfId="3979"/>
    <cellStyle name="Accent1 23" xfId="3980"/>
    <cellStyle name="Accent1 24" xfId="3981"/>
    <cellStyle name="Accent1 25" xfId="3982"/>
    <cellStyle name="Accent1 26" xfId="3983"/>
    <cellStyle name="Accent1 27" xfId="3984"/>
    <cellStyle name="Accent1 28" xfId="3985"/>
    <cellStyle name="Accent1 29" xfId="3986"/>
    <cellStyle name="Accent1 3" xfId="3987"/>
    <cellStyle name="Accent1 3 2" xfId="3988"/>
    <cellStyle name="Accent1 30" xfId="3989"/>
    <cellStyle name="Accent1 31" xfId="3990"/>
    <cellStyle name="Accent1 32" xfId="3991"/>
    <cellStyle name="Accent1 33" xfId="3992"/>
    <cellStyle name="Accent1 34" xfId="3993"/>
    <cellStyle name="Accent1 35" xfId="3994"/>
    <cellStyle name="Accent1 36" xfId="3995"/>
    <cellStyle name="Accent1 4" xfId="3996"/>
    <cellStyle name="Accent1 4 2" xfId="3997"/>
    <cellStyle name="Accent1 5" xfId="3998"/>
    <cellStyle name="Accent1 5 2" xfId="3999"/>
    <cellStyle name="Accent1 6" xfId="4000"/>
    <cellStyle name="Accent1 6 2" xfId="4001"/>
    <cellStyle name="Accent1 7" xfId="4002"/>
    <cellStyle name="Accent1 7 2" xfId="4003"/>
    <cellStyle name="Accent1 8" xfId="4004"/>
    <cellStyle name="Accent1 8 2" xfId="4005"/>
    <cellStyle name="Accent1 9" xfId="4006"/>
    <cellStyle name="Accent1 9 2" xfId="4007"/>
    <cellStyle name="Accent2" xfId="40" builtinId="33" customBuiltin="1"/>
    <cellStyle name="Accent2 - 20%" xfId="4008"/>
    <cellStyle name="Accent2 - 40%" xfId="4009"/>
    <cellStyle name="Accent2 - 60%" xfId="4010"/>
    <cellStyle name="Accent2 10" xfId="4011"/>
    <cellStyle name="Accent2 10 2" xfId="4012"/>
    <cellStyle name="Accent2 11" xfId="4013"/>
    <cellStyle name="Accent2 11 2" xfId="4014"/>
    <cellStyle name="Accent2 12" xfId="4015"/>
    <cellStyle name="Accent2 12 2" xfId="4016"/>
    <cellStyle name="Accent2 13" xfId="4017"/>
    <cellStyle name="Accent2 13 2" xfId="4018"/>
    <cellStyle name="Accent2 14" xfId="4019"/>
    <cellStyle name="Accent2 14 2" xfId="4020"/>
    <cellStyle name="Accent2 15" xfId="4021"/>
    <cellStyle name="Accent2 15 2" xfId="4022"/>
    <cellStyle name="Accent2 16" xfId="4023"/>
    <cellStyle name="Accent2 16 2" xfId="4024"/>
    <cellStyle name="Accent2 17" xfId="4025"/>
    <cellStyle name="Accent2 17 2" xfId="4026"/>
    <cellStyle name="Accent2 18" xfId="4027"/>
    <cellStyle name="Accent2 18 2" xfId="4028"/>
    <cellStyle name="Accent2 19" xfId="4029"/>
    <cellStyle name="Accent2 19 2" xfId="4030"/>
    <cellStyle name="Accent2 2" xfId="4031"/>
    <cellStyle name="Accent2 2 2" xfId="4032"/>
    <cellStyle name="Accent2 20" xfId="4033"/>
    <cellStyle name="Accent2 20 2" xfId="4034"/>
    <cellStyle name="Accent2 21" xfId="4035"/>
    <cellStyle name="Accent2 21 2" xfId="4036"/>
    <cellStyle name="Accent2 22" xfId="4037"/>
    <cellStyle name="Accent2 23" xfId="4038"/>
    <cellStyle name="Accent2 24" xfId="4039"/>
    <cellStyle name="Accent2 25" xfId="4040"/>
    <cellStyle name="Accent2 26" xfId="4041"/>
    <cellStyle name="Accent2 27" xfId="4042"/>
    <cellStyle name="Accent2 28" xfId="4043"/>
    <cellStyle name="Accent2 29" xfId="4044"/>
    <cellStyle name="Accent2 3" xfId="4045"/>
    <cellStyle name="Accent2 3 2" xfId="4046"/>
    <cellStyle name="Accent2 30" xfId="4047"/>
    <cellStyle name="Accent2 31" xfId="4048"/>
    <cellStyle name="Accent2 32" xfId="4049"/>
    <cellStyle name="Accent2 33" xfId="4050"/>
    <cellStyle name="Accent2 34" xfId="4051"/>
    <cellStyle name="Accent2 35" xfId="4052"/>
    <cellStyle name="Accent2 36" xfId="4053"/>
    <cellStyle name="Accent2 4" xfId="4054"/>
    <cellStyle name="Accent2 4 2" xfId="4055"/>
    <cellStyle name="Accent2 5" xfId="4056"/>
    <cellStyle name="Accent2 5 2" xfId="4057"/>
    <cellStyle name="Accent2 6" xfId="4058"/>
    <cellStyle name="Accent2 6 2" xfId="4059"/>
    <cellStyle name="Accent2 7" xfId="4060"/>
    <cellStyle name="Accent2 7 2" xfId="4061"/>
    <cellStyle name="Accent2 8" xfId="4062"/>
    <cellStyle name="Accent2 8 2" xfId="4063"/>
    <cellStyle name="Accent2 9" xfId="4064"/>
    <cellStyle name="Accent2 9 2" xfId="4065"/>
    <cellStyle name="Accent3" xfId="41" builtinId="37" customBuiltin="1"/>
    <cellStyle name="Accent3 - 20%" xfId="4066"/>
    <cellStyle name="Accent3 - 40%" xfId="4067"/>
    <cellStyle name="Accent3 - 60%" xfId="4068"/>
    <cellStyle name="Accent3 10" xfId="4069"/>
    <cellStyle name="Accent3 10 2" xfId="4070"/>
    <cellStyle name="Accent3 11" xfId="4071"/>
    <cellStyle name="Accent3 11 2" xfId="4072"/>
    <cellStyle name="Accent3 12" xfId="4073"/>
    <cellStyle name="Accent3 12 2" xfId="4074"/>
    <cellStyle name="Accent3 13" xfId="4075"/>
    <cellStyle name="Accent3 13 2" xfId="4076"/>
    <cellStyle name="Accent3 14" xfId="4077"/>
    <cellStyle name="Accent3 14 2" xfId="4078"/>
    <cellStyle name="Accent3 15" xfId="4079"/>
    <cellStyle name="Accent3 15 2" xfId="4080"/>
    <cellStyle name="Accent3 16" xfId="4081"/>
    <cellStyle name="Accent3 16 2" xfId="4082"/>
    <cellStyle name="Accent3 17" xfId="4083"/>
    <cellStyle name="Accent3 17 2" xfId="4084"/>
    <cellStyle name="Accent3 18" xfId="4085"/>
    <cellStyle name="Accent3 18 2" xfId="4086"/>
    <cellStyle name="Accent3 19" xfId="4087"/>
    <cellStyle name="Accent3 19 2" xfId="4088"/>
    <cellStyle name="Accent3 2" xfId="4089"/>
    <cellStyle name="Accent3 2 2" xfId="4090"/>
    <cellStyle name="Accent3 20" xfId="4091"/>
    <cellStyle name="Accent3 20 2" xfId="4092"/>
    <cellStyle name="Accent3 21" xfId="4093"/>
    <cellStyle name="Accent3 21 2" xfId="4094"/>
    <cellStyle name="Accent3 22" xfId="4095"/>
    <cellStyle name="Accent3 23" xfId="4096"/>
    <cellStyle name="Accent3 24" xfId="4097"/>
    <cellStyle name="Accent3 25" xfId="4098"/>
    <cellStyle name="Accent3 26" xfId="4099"/>
    <cellStyle name="Accent3 27" xfId="4100"/>
    <cellStyle name="Accent3 28" xfId="4101"/>
    <cellStyle name="Accent3 29" xfId="4102"/>
    <cellStyle name="Accent3 3" xfId="4103"/>
    <cellStyle name="Accent3 3 2" xfId="4104"/>
    <cellStyle name="Accent3 30" xfId="4105"/>
    <cellStyle name="Accent3 31" xfId="4106"/>
    <cellStyle name="Accent3 32" xfId="4107"/>
    <cellStyle name="Accent3 33" xfId="4108"/>
    <cellStyle name="Accent3 34" xfId="4109"/>
    <cellStyle name="Accent3 35" xfId="4110"/>
    <cellStyle name="Accent3 36" xfId="4111"/>
    <cellStyle name="Accent3 4" xfId="4112"/>
    <cellStyle name="Accent3 4 2" xfId="4113"/>
    <cellStyle name="Accent3 5" xfId="4114"/>
    <cellStyle name="Accent3 5 2" xfId="4115"/>
    <cellStyle name="Accent3 6" xfId="4116"/>
    <cellStyle name="Accent3 6 2" xfId="4117"/>
    <cellStyle name="Accent3 7" xfId="4118"/>
    <cellStyle name="Accent3 7 2" xfId="4119"/>
    <cellStyle name="Accent3 8" xfId="4120"/>
    <cellStyle name="Accent3 8 2" xfId="4121"/>
    <cellStyle name="Accent3 9" xfId="4122"/>
    <cellStyle name="Accent3 9 2" xfId="4123"/>
    <cellStyle name="Accent4" xfId="42" builtinId="41" customBuiltin="1"/>
    <cellStyle name="Accent4 - 20%" xfId="4124"/>
    <cellStyle name="Accent4 - 40%" xfId="4125"/>
    <cellStyle name="Accent4 - 60%" xfId="4126"/>
    <cellStyle name="Accent4 10" xfId="4127"/>
    <cellStyle name="Accent4 10 2" xfId="4128"/>
    <cellStyle name="Accent4 11" xfId="4129"/>
    <cellStyle name="Accent4 11 2" xfId="4130"/>
    <cellStyle name="Accent4 12" xfId="4131"/>
    <cellStyle name="Accent4 12 2" xfId="4132"/>
    <cellStyle name="Accent4 13" xfId="4133"/>
    <cellStyle name="Accent4 13 2" xfId="4134"/>
    <cellStyle name="Accent4 14" xfId="4135"/>
    <cellStyle name="Accent4 14 2" xfId="4136"/>
    <cellStyle name="Accent4 15" xfId="4137"/>
    <cellStyle name="Accent4 15 2" xfId="4138"/>
    <cellStyle name="Accent4 16" xfId="4139"/>
    <cellStyle name="Accent4 16 2" xfId="4140"/>
    <cellStyle name="Accent4 17" xfId="4141"/>
    <cellStyle name="Accent4 17 2" xfId="4142"/>
    <cellStyle name="Accent4 18" xfId="4143"/>
    <cellStyle name="Accent4 18 2" xfId="4144"/>
    <cellStyle name="Accent4 19" xfId="4145"/>
    <cellStyle name="Accent4 19 2" xfId="4146"/>
    <cellStyle name="Accent4 2" xfId="4147"/>
    <cellStyle name="Accent4 2 2" xfId="4148"/>
    <cellStyle name="Accent4 20" xfId="4149"/>
    <cellStyle name="Accent4 20 2" xfId="4150"/>
    <cellStyle name="Accent4 21" xfId="4151"/>
    <cellStyle name="Accent4 21 2" xfId="4152"/>
    <cellStyle name="Accent4 22" xfId="4153"/>
    <cellStyle name="Accent4 23" xfId="4154"/>
    <cellStyle name="Accent4 24" xfId="4155"/>
    <cellStyle name="Accent4 25" xfId="4156"/>
    <cellStyle name="Accent4 26" xfId="4157"/>
    <cellStyle name="Accent4 27" xfId="4158"/>
    <cellStyle name="Accent4 28" xfId="4159"/>
    <cellStyle name="Accent4 29" xfId="4160"/>
    <cellStyle name="Accent4 3" xfId="4161"/>
    <cellStyle name="Accent4 3 2" xfId="4162"/>
    <cellStyle name="Accent4 30" xfId="4163"/>
    <cellStyle name="Accent4 31" xfId="4164"/>
    <cellStyle name="Accent4 32" xfId="4165"/>
    <cellStyle name="Accent4 33" xfId="4166"/>
    <cellStyle name="Accent4 34" xfId="4167"/>
    <cellStyle name="Accent4 35" xfId="4168"/>
    <cellStyle name="Accent4 36" xfId="4169"/>
    <cellStyle name="Accent4 4" xfId="4170"/>
    <cellStyle name="Accent4 4 2" xfId="4171"/>
    <cellStyle name="Accent4 5" xfId="4172"/>
    <cellStyle name="Accent4 5 2" xfId="4173"/>
    <cellStyle name="Accent4 6" xfId="4174"/>
    <cellStyle name="Accent4 6 2" xfId="4175"/>
    <cellStyle name="Accent4 7" xfId="4176"/>
    <cellStyle name="Accent4 7 2" xfId="4177"/>
    <cellStyle name="Accent4 8" xfId="4178"/>
    <cellStyle name="Accent4 8 2" xfId="4179"/>
    <cellStyle name="Accent4 9" xfId="4180"/>
    <cellStyle name="Accent4 9 2" xfId="4181"/>
    <cellStyle name="Accent5" xfId="43" builtinId="45" customBuiltin="1"/>
    <cellStyle name="Accent5 - 20%" xfId="4182"/>
    <cellStyle name="Accent5 - 40%" xfId="4183"/>
    <cellStyle name="Accent5 - 60%" xfId="4184"/>
    <cellStyle name="Accent5 10" xfId="4185"/>
    <cellStyle name="Accent5 10 2" xfId="4186"/>
    <cellStyle name="Accent5 11" xfId="4187"/>
    <cellStyle name="Accent5 11 2" xfId="4188"/>
    <cellStyle name="Accent5 12" xfId="4189"/>
    <cellStyle name="Accent5 12 2" xfId="4190"/>
    <cellStyle name="Accent5 13" xfId="4191"/>
    <cellStyle name="Accent5 13 2" xfId="4192"/>
    <cellStyle name="Accent5 14" xfId="4193"/>
    <cellStyle name="Accent5 14 2" xfId="4194"/>
    <cellStyle name="Accent5 15" xfId="4195"/>
    <cellStyle name="Accent5 15 2" xfId="4196"/>
    <cellStyle name="Accent5 16" xfId="4197"/>
    <cellStyle name="Accent5 16 2" xfId="4198"/>
    <cellStyle name="Accent5 17" xfId="4199"/>
    <cellStyle name="Accent5 17 2" xfId="4200"/>
    <cellStyle name="Accent5 18" xfId="4201"/>
    <cellStyle name="Accent5 18 2" xfId="4202"/>
    <cellStyle name="Accent5 19" xfId="4203"/>
    <cellStyle name="Accent5 19 2" xfId="4204"/>
    <cellStyle name="Accent5 2" xfId="4205"/>
    <cellStyle name="Accent5 2 2" xfId="4206"/>
    <cellStyle name="Accent5 20" xfId="4207"/>
    <cellStyle name="Accent5 20 2" xfId="4208"/>
    <cellStyle name="Accent5 21" xfId="4209"/>
    <cellStyle name="Accent5 21 2" xfId="4210"/>
    <cellStyle name="Accent5 22" xfId="4211"/>
    <cellStyle name="Accent5 23" xfId="4212"/>
    <cellStyle name="Accent5 24" xfId="4213"/>
    <cellStyle name="Accent5 25" xfId="4214"/>
    <cellStyle name="Accent5 26" xfId="4215"/>
    <cellStyle name="Accent5 27" xfId="4216"/>
    <cellStyle name="Accent5 28" xfId="4217"/>
    <cellStyle name="Accent5 29" xfId="4218"/>
    <cellStyle name="Accent5 3" xfId="4219"/>
    <cellStyle name="Accent5 3 2" xfId="4220"/>
    <cellStyle name="Accent5 30" xfId="4221"/>
    <cellStyle name="Accent5 31" xfId="4222"/>
    <cellStyle name="Accent5 32" xfId="4223"/>
    <cellStyle name="Accent5 33" xfId="4224"/>
    <cellStyle name="Accent5 34" xfId="4225"/>
    <cellStyle name="Accent5 35" xfId="4226"/>
    <cellStyle name="Accent5 36" xfId="4227"/>
    <cellStyle name="Accent5 4" xfId="4228"/>
    <cellStyle name="Accent5 4 2" xfId="4229"/>
    <cellStyle name="Accent5 5" xfId="4230"/>
    <cellStyle name="Accent5 5 2" xfId="4231"/>
    <cellStyle name="Accent5 6" xfId="4232"/>
    <cellStyle name="Accent5 6 2" xfId="4233"/>
    <cellStyle name="Accent5 7" xfId="4234"/>
    <cellStyle name="Accent5 7 2" xfId="4235"/>
    <cellStyle name="Accent5 8" xfId="4236"/>
    <cellStyle name="Accent5 8 2" xfId="4237"/>
    <cellStyle name="Accent5 9" xfId="4238"/>
    <cellStyle name="Accent5 9 2" xfId="4239"/>
    <cellStyle name="Accent6" xfId="44" builtinId="49" customBuiltin="1"/>
    <cellStyle name="Accent6 - 20%" xfId="4240"/>
    <cellStyle name="Accent6 - 40%" xfId="4241"/>
    <cellStyle name="Accent6 - 60%" xfId="4242"/>
    <cellStyle name="Accent6 10" xfId="4243"/>
    <cellStyle name="Accent6 10 2" xfId="4244"/>
    <cellStyle name="Accent6 11" xfId="4245"/>
    <cellStyle name="Accent6 11 2" xfId="4246"/>
    <cellStyle name="Accent6 12" xfId="4247"/>
    <cellStyle name="Accent6 12 2" xfId="4248"/>
    <cellStyle name="Accent6 13" xfId="4249"/>
    <cellStyle name="Accent6 13 2" xfId="4250"/>
    <cellStyle name="Accent6 14" xfId="4251"/>
    <cellStyle name="Accent6 14 2" xfId="4252"/>
    <cellStyle name="Accent6 15" xfId="4253"/>
    <cellStyle name="Accent6 15 2" xfId="4254"/>
    <cellStyle name="Accent6 16" xfId="4255"/>
    <cellStyle name="Accent6 16 2" xfId="4256"/>
    <cellStyle name="Accent6 17" xfId="4257"/>
    <cellStyle name="Accent6 17 2" xfId="4258"/>
    <cellStyle name="Accent6 18" xfId="4259"/>
    <cellStyle name="Accent6 18 2" xfId="4260"/>
    <cellStyle name="Accent6 19" xfId="4261"/>
    <cellStyle name="Accent6 19 2" xfId="4262"/>
    <cellStyle name="Accent6 2" xfId="4263"/>
    <cellStyle name="Accent6 2 2" xfId="4264"/>
    <cellStyle name="Accent6 20" xfId="4265"/>
    <cellStyle name="Accent6 20 2" xfId="4266"/>
    <cellStyle name="Accent6 21" xfId="4267"/>
    <cellStyle name="Accent6 21 2" xfId="4268"/>
    <cellStyle name="Accent6 22" xfId="4269"/>
    <cellStyle name="Accent6 23" xfId="4270"/>
    <cellStyle name="Accent6 24" xfId="4271"/>
    <cellStyle name="Accent6 25" xfId="4272"/>
    <cellStyle name="Accent6 26" xfId="4273"/>
    <cellStyle name="Accent6 27" xfId="4274"/>
    <cellStyle name="Accent6 28" xfId="4275"/>
    <cellStyle name="Accent6 29" xfId="4276"/>
    <cellStyle name="Accent6 3" xfId="4277"/>
    <cellStyle name="Accent6 3 2" xfId="4278"/>
    <cellStyle name="Accent6 30" xfId="4279"/>
    <cellStyle name="Accent6 31" xfId="4280"/>
    <cellStyle name="Accent6 32" xfId="4281"/>
    <cellStyle name="Accent6 33" xfId="4282"/>
    <cellStyle name="Accent6 34" xfId="4283"/>
    <cellStyle name="Accent6 35" xfId="4284"/>
    <cellStyle name="Accent6 36" xfId="4285"/>
    <cellStyle name="Accent6 4" xfId="4286"/>
    <cellStyle name="Accent6 4 2" xfId="4287"/>
    <cellStyle name="Accent6 5" xfId="4288"/>
    <cellStyle name="Accent6 5 2" xfId="4289"/>
    <cellStyle name="Accent6 6" xfId="4290"/>
    <cellStyle name="Accent6 6 2" xfId="4291"/>
    <cellStyle name="Accent6 7" xfId="4292"/>
    <cellStyle name="Accent6 7 2" xfId="4293"/>
    <cellStyle name="Accent6 8" xfId="4294"/>
    <cellStyle name="Accent6 8 2" xfId="4295"/>
    <cellStyle name="Accent6 9" xfId="4296"/>
    <cellStyle name="Accent6 9 2" xfId="4297"/>
    <cellStyle name="accounting" xfId="1665"/>
    <cellStyle name="accounting 2" xfId="1666"/>
    <cellStyle name="accounting 3" xfId="1667"/>
    <cellStyle name="Acct Level 2" xfId="1668"/>
    <cellStyle name="Accy [0]" xfId="1669"/>
    <cellStyle name="Accy [1]" xfId="1670"/>
    <cellStyle name="Accy [2]" xfId="1671"/>
    <cellStyle name="Accy$ [0]" xfId="1672"/>
    <cellStyle name="Accy$ [1]" xfId="1673"/>
    <cellStyle name="Accy$ [2]" xfId="1674"/>
    <cellStyle name="aCDSDev" xfId="1675"/>
    <cellStyle name="acomma" xfId="1676"/>
    <cellStyle name="Activity" xfId="4298"/>
    <cellStyle name="Actual Date" xfId="1677"/>
    <cellStyle name="Actual Date 2" xfId="1678"/>
    <cellStyle name="Add" xfId="1679"/>
    <cellStyle name="AFE" xfId="1680"/>
    <cellStyle name="aFXDev" xfId="1681"/>
    <cellStyle name="aGreeks" xfId="1682"/>
    <cellStyle name="ALPercent" xfId="1683"/>
    <cellStyle name="Amounts" xfId="4299"/>
    <cellStyle name="Application Name" xfId="4300"/>
    <cellStyle name="args.style" xfId="1684"/>
    <cellStyle name="args.style 2" xfId="4301"/>
    <cellStyle name="args.style 3" xfId="4302"/>
    <cellStyle name="args.style 4" xfId="4303"/>
    <cellStyle name="args.style 5" xfId="4304"/>
    <cellStyle name="Assumptions" xfId="1685"/>
    <cellStyle name="aSTRIRDEV" xfId="1686"/>
    <cellStyle name="Auto_OpenAuto_CloseExtractD_Sheet1" xfId="4305"/>
    <cellStyle name="AutoFormat Options" xfId="1687"/>
    <cellStyle name="Availability" xfId="1688"/>
    <cellStyle name="Background" xfId="1689"/>
    <cellStyle name="Bad" xfId="45" builtinId="27" customBuiltin="1"/>
    <cellStyle name="Bad 10" xfId="4306"/>
    <cellStyle name="Bad 10 2" xfId="4307"/>
    <cellStyle name="Bad 11" xfId="4308"/>
    <cellStyle name="Bad 11 2" xfId="4309"/>
    <cellStyle name="Bad 12" xfId="4310"/>
    <cellStyle name="Bad 12 2" xfId="4311"/>
    <cellStyle name="Bad 13" xfId="4312"/>
    <cellStyle name="Bad 13 2" xfId="4313"/>
    <cellStyle name="Bad 14" xfId="4314"/>
    <cellStyle name="Bad 14 2" xfId="4315"/>
    <cellStyle name="Bad 15" xfId="4316"/>
    <cellStyle name="Bad 15 2" xfId="4317"/>
    <cellStyle name="Bad 16" xfId="4318"/>
    <cellStyle name="Bad 16 2" xfId="4319"/>
    <cellStyle name="Bad 17" xfId="4320"/>
    <cellStyle name="Bad 17 2" xfId="4321"/>
    <cellStyle name="Bad 18" xfId="4322"/>
    <cellStyle name="Bad 18 2" xfId="4323"/>
    <cellStyle name="Bad 19" xfId="4324"/>
    <cellStyle name="Bad 19 2" xfId="4325"/>
    <cellStyle name="Bad 2" xfId="4326"/>
    <cellStyle name="Bad 2 2" xfId="4327"/>
    <cellStyle name="Bad 20" xfId="4328"/>
    <cellStyle name="Bad 20 2" xfId="4329"/>
    <cellStyle name="Bad 21" xfId="4330"/>
    <cellStyle name="Bad 21 2" xfId="4331"/>
    <cellStyle name="Bad 22" xfId="4332"/>
    <cellStyle name="Bad 23" xfId="4333"/>
    <cellStyle name="Bad 24" xfId="4334"/>
    <cellStyle name="Bad 25" xfId="4335"/>
    <cellStyle name="Bad 26" xfId="4336"/>
    <cellStyle name="Bad 27" xfId="4337"/>
    <cellStyle name="Bad 28" xfId="4338"/>
    <cellStyle name="Bad 29" xfId="4339"/>
    <cellStyle name="Bad 3" xfId="4340"/>
    <cellStyle name="Bad 3 2" xfId="4341"/>
    <cellStyle name="Bad 30" xfId="4342"/>
    <cellStyle name="Bad 31" xfId="4343"/>
    <cellStyle name="Bad 32" xfId="4344"/>
    <cellStyle name="Bad 33" xfId="4345"/>
    <cellStyle name="Bad 34" xfId="4346"/>
    <cellStyle name="Bad 35" xfId="4347"/>
    <cellStyle name="Bad 36" xfId="4348"/>
    <cellStyle name="Bad 4" xfId="4349"/>
    <cellStyle name="Bad 4 2" xfId="4350"/>
    <cellStyle name="Bad 5" xfId="4351"/>
    <cellStyle name="Bad 5 2" xfId="4352"/>
    <cellStyle name="Bad 6" xfId="4353"/>
    <cellStyle name="Bad 6 2" xfId="4354"/>
    <cellStyle name="Bad 7" xfId="4355"/>
    <cellStyle name="Bad 7 2" xfId="4356"/>
    <cellStyle name="Bad 8" xfId="4357"/>
    <cellStyle name="Bad 8 2" xfId="4358"/>
    <cellStyle name="Bad 9" xfId="4359"/>
    <cellStyle name="Bad 9 2" xfId="4360"/>
    <cellStyle name="Balances" xfId="1690"/>
    <cellStyle name="BalanceSheet" xfId="1691"/>
    <cellStyle name="BalcSht" xfId="1692"/>
    <cellStyle name="BalcSht 2" xfId="1693"/>
    <cellStyle name="BalcSht 3" xfId="1694"/>
    <cellStyle name="BGT" xfId="1695"/>
    <cellStyle name="Black" xfId="1696"/>
    <cellStyle name="Black bold" xfId="1697"/>
    <cellStyle name="Black_ALLOWANCES" xfId="1698"/>
    <cellStyle name="Blank_Percentage" xfId="4361"/>
    <cellStyle name="BlotterComment" xfId="1699"/>
    <cellStyle name="Blue" xfId="1700"/>
    <cellStyle name="Blue bold" xfId="1701"/>
    <cellStyle name="Blue bold 2" xfId="1702"/>
    <cellStyle name="Blue bold 3" xfId="1703"/>
    <cellStyle name="Blue_1Q10 ERF Supplement 3-15-10 Check" xfId="1704"/>
    <cellStyle name="Body" xfId="1705"/>
    <cellStyle name="BOLD - Style1" xfId="1706"/>
    <cellStyle name="Bold/Border" xfId="1707"/>
    <cellStyle name="BoldCoverHyperlink" xfId="4362"/>
    <cellStyle name="BoldLineDescription" xfId="1708"/>
    <cellStyle name="BoldUnderline" xfId="1709"/>
    <cellStyle name="bookman top border" xfId="1710"/>
    <cellStyle name="Border" xfId="1711"/>
    <cellStyle name="Border - Style1" xfId="1712"/>
    <cellStyle name="Border - Style2" xfId="1713"/>
    <cellStyle name="Border 2" xfId="1714"/>
    <cellStyle name="Border 3" xfId="1715"/>
    <cellStyle name="Border 4" xfId="1716"/>
    <cellStyle name="Border Heavy" xfId="1717"/>
    <cellStyle name="Border Thin" xfId="1718"/>
    <cellStyle name="Border_1Q10 ERF Supplement 3-15-10 Check" xfId="1719"/>
    <cellStyle name="BorderAreas" xfId="1720"/>
    <cellStyle name="BorderBoth" xfId="1721"/>
    <cellStyle name="BorderBottom" xfId="1722"/>
    <cellStyle name="BorderTop" xfId="1723"/>
    <cellStyle name="Bot2" xfId="1724"/>
    <cellStyle name="both - Style2" xfId="1725"/>
    <cellStyle name="Bottom Edge" xfId="1726"/>
    <cellStyle name="Bottom Line" xfId="4363"/>
    <cellStyle name="box2" xfId="4364"/>
    <cellStyle name="box3" xfId="4365"/>
    <cellStyle name="bp--" xfId="1727"/>
    <cellStyle name="Bullet" xfId="1728"/>
    <cellStyle name="C_Blue - Style3" xfId="1729"/>
    <cellStyle name="C_Brow - Style4" xfId="1730"/>
    <cellStyle name="c_HardInc " xfId="46"/>
    <cellStyle name="c_HardInc _Sheet1" xfId="1731"/>
    <cellStyle name="c_HardInc _Stress" xfId="1732"/>
    <cellStyle name="C_Red - Style5" xfId="1733"/>
    <cellStyle name="C00A" xfId="1734"/>
    <cellStyle name="C00B" xfId="1735"/>
    <cellStyle name="C00L" xfId="1736"/>
    <cellStyle name="C01A" xfId="1737"/>
    <cellStyle name="C01B" xfId="1738"/>
    <cellStyle name="C01H" xfId="1739"/>
    <cellStyle name="C01L" xfId="1740"/>
    <cellStyle name="C02A" xfId="1741"/>
    <cellStyle name="C02A 2" xfId="5650"/>
    <cellStyle name="C02B" xfId="1742"/>
    <cellStyle name="C02H" xfId="1743"/>
    <cellStyle name="C02L" xfId="1744"/>
    <cellStyle name="C03A" xfId="1745"/>
    <cellStyle name="C03B" xfId="1746"/>
    <cellStyle name="C03H" xfId="1747"/>
    <cellStyle name="C03L" xfId="1748"/>
    <cellStyle name="C04A" xfId="1749"/>
    <cellStyle name="C04B" xfId="1750"/>
    <cellStyle name="C04H" xfId="1751"/>
    <cellStyle name="C04L" xfId="1752"/>
    <cellStyle name="C05A" xfId="1753"/>
    <cellStyle name="C05B" xfId="1754"/>
    <cellStyle name="C05H" xfId="1755"/>
    <cellStyle name="C05L" xfId="1756"/>
    <cellStyle name="C06A" xfId="1757"/>
    <cellStyle name="C06B" xfId="1758"/>
    <cellStyle name="C06H" xfId="1759"/>
    <cellStyle name="C06L" xfId="1760"/>
    <cellStyle name="C07A" xfId="1761"/>
    <cellStyle name="C07B" xfId="1762"/>
    <cellStyle name="C07H" xfId="1763"/>
    <cellStyle name="C07L" xfId="1764"/>
    <cellStyle name="CAD" xfId="1765"/>
    <cellStyle name="Calc Currency (0)" xfId="1766"/>
    <cellStyle name="Calc Currency (0) 2" xfId="4366"/>
    <cellStyle name="Calc Currency (0) 3" xfId="4367"/>
    <cellStyle name="Calc Currency (0) 4" xfId="4368"/>
    <cellStyle name="Calc Currency (0) 5" xfId="4369"/>
    <cellStyle name="Calc Currency (2)" xfId="1767"/>
    <cellStyle name="Calc Percent (0)" xfId="1768"/>
    <cellStyle name="Calc Percent (1)" xfId="1769"/>
    <cellStyle name="Calc Percent (2)" xfId="1770"/>
    <cellStyle name="Calc Units (0)" xfId="1771"/>
    <cellStyle name="Calc Units (1)" xfId="1772"/>
    <cellStyle name="Calc Units (2)" xfId="1773"/>
    <cellStyle name="CalcComma0" xfId="1774"/>
    <cellStyle name="CalcComma1" xfId="1775"/>
    <cellStyle name="CalcComma2" xfId="1776"/>
    <cellStyle name="CalcComma3" xfId="1777"/>
    <cellStyle name="CalcComma4" xfId="1778"/>
    <cellStyle name="CalcCurr0" xfId="1779"/>
    <cellStyle name="CalcCurr1" xfId="1780"/>
    <cellStyle name="CalcCurr2" xfId="1781"/>
    <cellStyle name="CalcCurr3" xfId="1782"/>
    <cellStyle name="CalcCurr4" xfId="1783"/>
    <cellStyle name="CalcPercent0" xfId="1784"/>
    <cellStyle name="CalcPercent1" xfId="1785"/>
    <cellStyle name="CalcPercent2" xfId="1786"/>
    <cellStyle name="Calculation" xfId="47" builtinId="22" customBuiltin="1"/>
    <cellStyle name="Calculation 10" xfId="4370"/>
    <cellStyle name="Calculation 10 2" xfId="4371"/>
    <cellStyle name="Calculation 11" xfId="4372"/>
    <cellStyle name="Calculation 11 2" xfId="4373"/>
    <cellStyle name="Calculation 12" xfId="4374"/>
    <cellStyle name="Calculation 12 2" xfId="4375"/>
    <cellStyle name="Calculation 13" xfId="4376"/>
    <cellStyle name="Calculation 13 2" xfId="4377"/>
    <cellStyle name="Calculation 14" xfId="4378"/>
    <cellStyle name="Calculation 14 2" xfId="4379"/>
    <cellStyle name="Calculation 15" xfId="4380"/>
    <cellStyle name="Calculation 15 2" xfId="4381"/>
    <cellStyle name="Calculation 16" xfId="4382"/>
    <cellStyle name="Calculation 16 2" xfId="4383"/>
    <cellStyle name="Calculation 17" xfId="4384"/>
    <cellStyle name="Calculation 17 2" xfId="4385"/>
    <cellStyle name="Calculation 18" xfId="4386"/>
    <cellStyle name="Calculation 18 2" xfId="4387"/>
    <cellStyle name="Calculation 19" xfId="4388"/>
    <cellStyle name="Calculation 19 2" xfId="4389"/>
    <cellStyle name="Calculation 2" xfId="4390"/>
    <cellStyle name="Calculation 2 2" xfId="4391"/>
    <cellStyle name="Calculation 20" xfId="4392"/>
    <cellStyle name="Calculation 20 2" xfId="4393"/>
    <cellStyle name="Calculation 21" xfId="4394"/>
    <cellStyle name="Calculation 21 2" xfId="4395"/>
    <cellStyle name="Calculation 22" xfId="4396"/>
    <cellStyle name="Calculation 23" xfId="4397"/>
    <cellStyle name="Calculation 24" xfId="4398"/>
    <cellStyle name="Calculation 25" xfId="4399"/>
    <cellStyle name="Calculation 26" xfId="4400"/>
    <cellStyle name="Calculation 27" xfId="4401"/>
    <cellStyle name="Calculation 28" xfId="4402"/>
    <cellStyle name="Calculation 29" xfId="4403"/>
    <cellStyle name="Calculation 3" xfId="4404"/>
    <cellStyle name="Calculation 3 2" xfId="4405"/>
    <cellStyle name="Calculation 30" xfId="4406"/>
    <cellStyle name="Calculation 31" xfId="4407"/>
    <cellStyle name="Calculation 32" xfId="4408"/>
    <cellStyle name="Calculation 33" xfId="4409"/>
    <cellStyle name="Calculation 34" xfId="4410"/>
    <cellStyle name="Calculation 35" xfId="4411"/>
    <cellStyle name="Calculation 36" xfId="4412"/>
    <cellStyle name="Calculation 4" xfId="4413"/>
    <cellStyle name="Calculation 4 2" xfId="4414"/>
    <cellStyle name="Calculation 5" xfId="4415"/>
    <cellStyle name="Calculation 5 2" xfId="4416"/>
    <cellStyle name="Calculation 6" xfId="4417"/>
    <cellStyle name="Calculation 6 2" xfId="4418"/>
    <cellStyle name="Calculation 7" xfId="4419"/>
    <cellStyle name="Calculation 7 2" xfId="4420"/>
    <cellStyle name="Calculation 8" xfId="4421"/>
    <cellStyle name="Calculation 8 2" xfId="4422"/>
    <cellStyle name="Calculation 9" xfId="4423"/>
    <cellStyle name="Calculation 9 2" xfId="4424"/>
    <cellStyle name="Calculations" xfId="1787"/>
    <cellStyle name="Call Time" xfId="4425"/>
    <cellStyle name="CashFlow" xfId="1788"/>
    <cellStyle name="CategoryBodyBorders" xfId="1789"/>
    <cellStyle name="CategoryBodyBorders 2" xfId="1790"/>
    <cellStyle name="CategoryBodyBorders 3" xfId="1791"/>
    <cellStyle name="CategoryBodyText" xfId="1792"/>
    <cellStyle name="CategoryBodyText 2" xfId="1793"/>
    <cellStyle name="CB Helv Cond Bld 16" xfId="1794"/>
    <cellStyle name="CB Helv Cond Bld 16 2" xfId="1795"/>
    <cellStyle name="CB Helv Cond Bld 16 3" xfId="1796"/>
    <cellStyle name="Center" xfId="1797"/>
    <cellStyle name="Center2" xfId="1798"/>
    <cellStyle name="Centered Heading" xfId="1799"/>
    <cellStyle name="Cents" xfId="1800"/>
    <cellStyle name="Cents (0.0)" xfId="1801"/>
    <cellStyle name="Cents_ETrade Model (Updated February 12, 2008) v.4" xfId="1802"/>
    <cellStyle name="Change" xfId="1803"/>
    <cellStyle name="Changeable" xfId="1804"/>
    <cellStyle name="Check Cell" xfId="48" builtinId="23" customBuiltin="1"/>
    <cellStyle name="Check Cell 10" xfId="4426"/>
    <cellStyle name="Check Cell 10 2" xfId="4427"/>
    <cellStyle name="Check Cell 11" xfId="4428"/>
    <cellStyle name="Check Cell 11 2" xfId="4429"/>
    <cellStyle name="Check Cell 12" xfId="4430"/>
    <cellStyle name="Check Cell 12 2" xfId="4431"/>
    <cellStyle name="Check Cell 13" xfId="4432"/>
    <cellStyle name="Check Cell 13 2" xfId="4433"/>
    <cellStyle name="Check Cell 14" xfId="4434"/>
    <cellStyle name="Check Cell 14 2" xfId="4435"/>
    <cellStyle name="Check Cell 15" xfId="4436"/>
    <cellStyle name="Check Cell 15 2" xfId="4437"/>
    <cellStyle name="Check Cell 16" xfId="4438"/>
    <cellStyle name="Check Cell 16 2" xfId="4439"/>
    <cellStyle name="Check Cell 17" xfId="4440"/>
    <cellStyle name="Check Cell 17 2" xfId="4441"/>
    <cellStyle name="Check Cell 18" xfId="4442"/>
    <cellStyle name="Check Cell 18 2" xfId="4443"/>
    <cellStyle name="Check Cell 19" xfId="4444"/>
    <cellStyle name="Check Cell 19 2" xfId="4445"/>
    <cellStyle name="Check Cell 2" xfId="4446"/>
    <cellStyle name="Check Cell 2 2" xfId="4447"/>
    <cellStyle name="Check Cell 20" xfId="4448"/>
    <cellStyle name="Check Cell 20 2" xfId="4449"/>
    <cellStyle name="Check Cell 21" xfId="4450"/>
    <cellStyle name="Check Cell 21 2" xfId="4451"/>
    <cellStyle name="Check Cell 22" xfId="4452"/>
    <cellStyle name="Check Cell 23" xfId="4453"/>
    <cellStyle name="Check Cell 24" xfId="4454"/>
    <cellStyle name="Check Cell 25" xfId="4455"/>
    <cellStyle name="Check Cell 26" xfId="4456"/>
    <cellStyle name="Check Cell 27" xfId="4457"/>
    <cellStyle name="Check Cell 28" xfId="4458"/>
    <cellStyle name="Check Cell 29" xfId="4459"/>
    <cellStyle name="Check Cell 3" xfId="4460"/>
    <cellStyle name="Check Cell 3 2" xfId="4461"/>
    <cellStyle name="Check Cell 30" xfId="4462"/>
    <cellStyle name="Check Cell 31" xfId="4463"/>
    <cellStyle name="Check Cell 32" xfId="4464"/>
    <cellStyle name="Check Cell 33" xfId="4465"/>
    <cellStyle name="Check Cell 34" xfId="4466"/>
    <cellStyle name="Check Cell 35" xfId="4467"/>
    <cellStyle name="Check Cell 36" xfId="4468"/>
    <cellStyle name="Check Cell 4" xfId="4469"/>
    <cellStyle name="Check Cell 4 2" xfId="4470"/>
    <cellStyle name="Check Cell 5" xfId="4471"/>
    <cellStyle name="Check Cell 5 2" xfId="4472"/>
    <cellStyle name="Check Cell 6" xfId="4473"/>
    <cellStyle name="Check Cell 6 2" xfId="4474"/>
    <cellStyle name="Check Cell 7" xfId="4475"/>
    <cellStyle name="Check Cell 7 2" xfId="4476"/>
    <cellStyle name="Check Cell 8" xfId="4477"/>
    <cellStyle name="Check Cell 8 2" xfId="4478"/>
    <cellStyle name="Check Cell 9" xfId="4479"/>
    <cellStyle name="Check Cell 9 2" xfId="4480"/>
    <cellStyle name="checkExposure" xfId="4481"/>
    <cellStyle name="checkExposure 2" xfId="4482"/>
    <cellStyle name="checkExposure 3" xfId="4483"/>
    <cellStyle name="CLear" xfId="1805"/>
    <cellStyle name="CLear 2" xfId="1806"/>
    <cellStyle name="CLear 3" xfId="1807"/>
    <cellStyle name="ClearInput" xfId="1808"/>
    <cellStyle name="Client" xfId="1809"/>
    <cellStyle name="Co. Names" xfId="1810"/>
    <cellStyle name="Co. Names - Bold" xfId="1811"/>
    <cellStyle name="Co. Names 10" xfId="1812"/>
    <cellStyle name="Co. Names 2" xfId="1813"/>
    <cellStyle name="Co. Names 3" xfId="1814"/>
    <cellStyle name="Co. Names 4" xfId="1815"/>
    <cellStyle name="Co. Names 5" xfId="1816"/>
    <cellStyle name="Co. Names 6" xfId="1817"/>
    <cellStyle name="Co. Names 7" xfId="1818"/>
    <cellStyle name="Co. Names 8" xfId="1819"/>
    <cellStyle name="Co. Names 9" xfId="1820"/>
    <cellStyle name="Co. Names_3Q09 ERF Supplement 9-17-09 revised 10022009" xfId="1821"/>
    <cellStyle name="COB" xfId="1822"/>
    <cellStyle name="Code" xfId="1823"/>
    <cellStyle name="Code Section" xfId="1824"/>
    <cellStyle name="COL HEADINGS" xfId="1825"/>
    <cellStyle name="col1" xfId="1826"/>
    <cellStyle name="ColBlue" xfId="1827"/>
    <cellStyle name="Cold" xfId="4484"/>
    <cellStyle name="ColGreen" xfId="1828"/>
    <cellStyle name="ColHead" xfId="1829"/>
    <cellStyle name="ColHeading" xfId="1830"/>
    <cellStyle name="ColRed" xfId="1831"/>
    <cellStyle name="Column Headers" xfId="1832"/>
    <cellStyle name="ColumnAttributeAbovePrompt" xfId="4485"/>
    <cellStyle name="ColumnAttributePrompt" xfId="4486"/>
    <cellStyle name="ColumnAttributeValue" xfId="4487"/>
    <cellStyle name="ColumnHdrs" xfId="1833"/>
    <cellStyle name="ColumnHdrs 2" xfId="1834"/>
    <cellStyle name="ColumnHdrs 3" xfId="1835"/>
    <cellStyle name="ColumnHeading" xfId="4488"/>
    <cellStyle name="ColumnHeadingPrompt" xfId="4489"/>
    <cellStyle name="ColumnHeadingValue" xfId="4490"/>
    <cellStyle name="Com¶" xfId="1836"/>
    <cellStyle name="Comma" xfId="49" builtinId="3"/>
    <cellStyle name="Comma  - Style1" xfId="1837"/>
    <cellStyle name="Comma  - Style2" xfId="1838"/>
    <cellStyle name="Comma  - Style3" xfId="1839"/>
    <cellStyle name="Comma  - Style4" xfId="1840"/>
    <cellStyle name="Comma  - Style5" xfId="1841"/>
    <cellStyle name="Comma  - Style6" xfId="1842"/>
    <cellStyle name="Comma  - Style7" xfId="1843"/>
    <cellStyle name="Comma  - Style8" xfId="1844"/>
    <cellStyle name="Comma (1)" xfId="1845"/>
    <cellStyle name="Comma (2)" xfId="1846"/>
    <cellStyle name="Comma [0] - Credits" xfId="1847"/>
    <cellStyle name="Comma [0] - Debits" xfId="1848"/>
    <cellStyle name="Comma [0] 2" xfId="1849"/>
    <cellStyle name="Comma [00]" xfId="1850"/>
    <cellStyle name="Comma [1]" xfId="1851"/>
    <cellStyle name="Comma [2]" xfId="1852"/>
    <cellStyle name="Comma 0" xfId="1853"/>
    <cellStyle name="Comma 0.0" xfId="1854"/>
    <cellStyle name="Comma 0.00" xfId="1855"/>
    <cellStyle name="Comma 0.000" xfId="1856"/>
    <cellStyle name="Comma 0.0000" xfId="1857"/>
    <cellStyle name="Comma 0_Chrysler v.2" xfId="1858"/>
    <cellStyle name="Comma 10" xfId="1859"/>
    <cellStyle name="Comma 10 2" xfId="4491"/>
    <cellStyle name="Comma 11" xfId="1860"/>
    <cellStyle name="Comma 12" xfId="1861"/>
    <cellStyle name="Comma 13" xfId="1862"/>
    <cellStyle name="Comma 14" xfId="1863"/>
    <cellStyle name="Comma 15" xfId="1864"/>
    <cellStyle name="Comma 16" xfId="1865"/>
    <cellStyle name="Comma 16 2" xfId="4492"/>
    <cellStyle name="Comma 16 3" xfId="4493"/>
    <cellStyle name="Comma 17" xfId="1866"/>
    <cellStyle name="Comma 18" xfId="1867"/>
    <cellStyle name="Comma 19" xfId="1868"/>
    <cellStyle name="Comma 19 2" xfId="1869"/>
    <cellStyle name="Comma 2" xfId="1870"/>
    <cellStyle name="Comma 2 12" xfId="4494"/>
    <cellStyle name="Comma 2 2" xfId="1871"/>
    <cellStyle name="Comma 2 2 2" xfId="4495"/>
    <cellStyle name="Comma 2 2 2 2" xfId="4496"/>
    <cellStyle name="Comma 2 2 2 3" xfId="4497"/>
    <cellStyle name="Comma 2 2 2 4" xfId="4498"/>
    <cellStyle name="Comma 2 2 3" xfId="4499"/>
    <cellStyle name="Comma 2 3" xfId="4500"/>
    <cellStyle name="Comma 2 4" xfId="4501"/>
    <cellStyle name="Comma 2 4 4" xfId="4502"/>
    <cellStyle name="Comma 2 5" xfId="4503"/>
    <cellStyle name="Comma 2 6" xfId="4504"/>
    <cellStyle name="Comma 2 7" xfId="4505"/>
    <cellStyle name="Comma 2 8" xfId="4506"/>
    <cellStyle name="Comma 2 9" xfId="4507"/>
    <cellStyle name="Comma 2_Copy of Copy of IRP - WL Slides Q1 09_Final (2)" xfId="4508"/>
    <cellStyle name="Comma 20" xfId="1872"/>
    <cellStyle name="Comma 21" xfId="1873"/>
    <cellStyle name="Comma 22" xfId="1874"/>
    <cellStyle name="Comma 23" xfId="1875"/>
    <cellStyle name="Comma 24" xfId="1876"/>
    <cellStyle name="Comma 25" xfId="1877"/>
    <cellStyle name="Comma 26" xfId="1878"/>
    <cellStyle name="Comma 27" xfId="1879"/>
    <cellStyle name="Comma 28" xfId="1880"/>
    <cellStyle name="Comma 29" xfId="1881"/>
    <cellStyle name="Comma 3" xfId="1882"/>
    <cellStyle name="Comma 3 10" xfId="4509"/>
    <cellStyle name="Comma 3 2" xfId="1883"/>
    <cellStyle name="Comma 3 2 2" xfId="1884"/>
    <cellStyle name="Comma 3 2 2 2" xfId="1885"/>
    <cellStyle name="Comma 3 2 3" xfId="1886"/>
    <cellStyle name="Comma 3 2 4" xfId="1887"/>
    <cellStyle name="Comma 3 3" xfId="1888"/>
    <cellStyle name="Comma 3 3 2" xfId="1889"/>
    <cellStyle name="Comma 3 3 3" xfId="1890"/>
    <cellStyle name="Comma 3 3 4" xfId="1891"/>
    <cellStyle name="Comma 3 4" xfId="1892"/>
    <cellStyle name="Comma 3 4 2" xfId="4510"/>
    <cellStyle name="Comma 3 5" xfId="1893"/>
    <cellStyle name="Comma 3 5 2" xfId="1894"/>
    <cellStyle name="Comma 3 6" xfId="1895"/>
    <cellStyle name="Comma 3 7" xfId="1896"/>
    <cellStyle name="Comma 3 8" xfId="4511"/>
    <cellStyle name="Comma 3 9" xfId="4512"/>
    <cellStyle name="Comma 30" xfId="1897"/>
    <cellStyle name="Comma 31" xfId="1898"/>
    <cellStyle name="Comma 32" xfId="1899"/>
    <cellStyle name="Comma 33" xfId="1900"/>
    <cellStyle name="Comma 34" xfId="1901"/>
    <cellStyle name="Comma 35" xfId="1902"/>
    <cellStyle name="Comma 36" xfId="1903"/>
    <cellStyle name="Comma 37" xfId="1904"/>
    <cellStyle name="Comma 38" xfId="1905"/>
    <cellStyle name="Comma 39" xfId="1906"/>
    <cellStyle name="Comma 4" xfId="1907"/>
    <cellStyle name="Comma 4 2" xfId="1908"/>
    <cellStyle name="Comma 4 2 2" xfId="1909"/>
    <cellStyle name="Comma 4 2 2 2" xfId="1910"/>
    <cellStyle name="Comma 4 2 2 3" xfId="1911"/>
    <cellStyle name="Comma 4 2 2 4" xfId="1912"/>
    <cellStyle name="Comma 4 3" xfId="1913"/>
    <cellStyle name="Comma 4 4" xfId="1914"/>
    <cellStyle name="Comma 4 5" xfId="4513"/>
    <cellStyle name="Comma 40" xfId="1915"/>
    <cellStyle name="Comma 41" xfId="1916"/>
    <cellStyle name="Comma 42" xfId="1917"/>
    <cellStyle name="Comma 43" xfId="1918"/>
    <cellStyle name="Comma 43 2" xfId="1919"/>
    <cellStyle name="Comma 43 3" xfId="1920"/>
    <cellStyle name="Comma 43 3 2" xfId="1921"/>
    <cellStyle name="Comma 44" xfId="1922"/>
    <cellStyle name="Comma 45" xfId="1923"/>
    <cellStyle name="Comma 46" xfId="1924"/>
    <cellStyle name="Comma 47" xfId="1925"/>
    <cellStyle name="Comma 48" xfId="1926"/>
    <cellStyle name="Comma 49" xfId="1927"/>
    <cellStyle name="Comma 5" xfId="1928"/>
    <cellStyle name="Comma 5 2" xfId="4514"/>
    <cellStyle name="Comma 5 2 2" xfId="4515"/>
    <cellStyle name="Comma 5 2 3" xfId="4516"/>
    <cellStyle name="Comma 5 3" xfId="4517"/>
    <cellStyle name="Comma 5 4" xfId="4518"/>
    <cellStyle name="Comma 5 5" xfId="4519"/>
    <cellStyle name="Comma 5 6" xfId="4520"/>
    <cellStyle name="Comma 5 7" xfId="4521"/>
    <cellStyle name="Comma 50" xfId="1929"/>
    <cellStyle name="Comma 51" xfId="1930"/>
    <cellStyle name="Comma 52" xfId="1931"/>
    <cellStyle name="Comma 53" xfId="1932"/>
    <cellStyle name="Comma 54" xfId="1933"/>
    <cellStyle name="Comma 55" xfId="1934"/>
    <cellStyle name="Comma 56" xfId="1935"/>
    <cellStyle name="Comma 57" xfId="1936"/>
    <cellStyle name="Comma 58" xfId="1937"/>
    <cellStyle name="Comma 59" xfId="1938"/>
    <cellStyle name="Comma 6" xfId="1939"/>
    <cellStyle name="Comma 6 2" xfId="1940"/>
    <cellStyle name="Comma 6 2 2" xfId="1941"/>
    <cellStyle name="Comma 6 3" xfId="1942"/>
    <cellStyle name="Comma 6 4" xfId="1943"/>
    <cellStyle name="Comma 6 5" xfId="1944"/>
    <cellStyle name="Comma 6 6" xfId="4522"/>
    <cellStyle name="Comma 60" xfId="1945"/>
    <cellStyle name="Comma 61" xfId="1946"/>
    <cellStyle name="Comma 62" xfId="1947"/>
    <cellStyle name="Comma 63" xfId="1948"/>
    <cellStyle name="Comma 64" xfId="1949"/>
    <cellStyle name="Comma 65" xfId="1950"/>
    <cellStyle name="Comma 66" xfId="1951"/>
    <cellStyle name="Comma 67" xfId="1952"/>
    <cellStyle name="Comma 68" xfId="1953"/>
    <cellStyle name="Comma 69" xfId="1954"/>
    <cellStyle name="Comma 7" xfId="1955"/>
    <cellStyle name="Comma 7 2" xfId="4523"/>
    <cellStyle name="Comma 7 3" xfId="4524"/>
    <cellStyle name="Comma 7 4" xfId="4525"/>
    <cellStyle name="Comma 70" xfId="1956"/>
    <cellStyle name="Comma 71" xfId="1957"/>
    <cellStyle name="Comma 8" xfId="1958"/>
    <cellStyle name="Comma 8 2" xfId="1959"/>
    <cellStyle name="Comma 8 3" xfId="1960"/>
    <cellStyle name="Comma 8 3 2" xfId="1961"/>
    <cellStyle name="Comma 9" xfId="1962"/>
    <cellStyle name="Comma 9 2" xfId="4526"/>
    <cellStyle name="Comma Cents" xfId="1963"/>
    <cellStyle name="Comma no decimal" xfId="1964"/>
    <cellStyle name="Comma one decimal" xfId="1965"/>
    <cellStyle name="comma zerodec" xfId="1966"/>
    <cellStyle name="Comma*" xfId="1967"/>
    <cellStyle name="COMMA, 0" xfId="1968"/>
    <cellStyle name="COMMA, 0 2" xfId="1969"/>
    <cellStyle name="Comma0" xfId="1970"/>
    <cellStyle name="Comma0 - Modelo1" xfId="1971"/>
    <cellStyle name="Comma0 - Style1" xfId="1972"/>
    <cellStyle name="Comma0 - Style2" xfId="1973"/>
    <cellStyle name="Comma0 10" xfId="1974"/>
    <cellStyle name="Comma0 2" xfId="1975"/>
    <cellStyle name="Comma0 3" xfId="1976"/>
    <cellStyle name="Comma0 4" xfId="1977"/>
    <cellStyle name="Comma0 4 2" xfId="4527"/>
    <cellStyle name="Comma0 4 3" xfId="4528"/>
    <cellStyle name="Comma0 4 4" xfId="4529"/>
    <cellStyle name="Comma0 5" xfId="1978"/>
    <cellStyle name="Comma0 5 2" xfId="4530"/>
    <cellStyle name="Comma0 5 3" xfId="4531"/>
    <cellStyle name="Comma0 5 4" xfId="4532"/>
    <cellStyle name="Comma0 6" xfId="1979"/>
    <cellStyle name="Comma0 7" xfId="1980"/>
    <cellStyle name="Comma0 8" xfId="1981"/>
    <cellStyle name="Comma0 9" xfId="1982"/>
    <cellStyle name="Comma0_{12.01.06.01.02} IBG_Liquidity_Forecast_03_03_08" xfId="1983"/>
    <cellStyle name="Comma1" xfId="1984"/>
    <cellStyle name="Comma1 - Modelo2" xfId="1985"/>
    <cellStyle name="Comma1 - Style1" xfId="1986"/>
    <cellStyle name="Comma1 - Style2" xfId="1987"/>
    <cellStyle name="Comma1 2" xfId="1988"/>
    <cellStyle name="Comma1 3" xfId="1989"/>
    <cellStyle name="Comma1 unp" xfId="1990"/>
    <cellStyle name="Comma1 unp 2" xfId="1991"/>
    <cellStyle name="Comma1 unp 3" xfId="1992"/>
    <cellStyle name="Comma1_~0009617" xfId="1993"/>
    <cellStyle name="Comma2" xfId="1994"/>
    <cellStyle name="Comma2 2" xfId="1995"/>
    <cellStyle name="Comma2 3" xfId="1996"/>
    <cellStyle name="Comma3" xfId="1997"/>
    <cellStyle name="Comma4" xfId="1998"/>
    <cellStyle name="Comment" xfId="1999"/>
    <cellStyle name="comments" xfId="4533"/>
    <cellStyle name="Company" xfId="2000"/>
    <cellStyle name="Company Name" xfId="2001"/>
    <cellStyle name="Company_Sheet1" xfId="2002"/>
    <cellStyle name="CompanyName" xfId="2003"/>
    <cellStyle name="ContentsHyperlink" xfId="4534"/>
    <cellStyle name="Convergence" xfId="2004"/>
    <cellStyle name="Copied" xfId="2005"/>
    <cellStyle name="Copied 2" xfId="4535"/>
    <cellStyle name="Copied 3" xfId="4536"/>
    <cellStyle name="Copied 4" xfId="4537"/>
    <cellStyle name="Copied 5" xfId="4538"/>
    <cellStyle name="COST1" xfId="2006"/>
    <cellStyle name="ctkdata" xfId="2007"/>
    <cellStyle name="ctkheading" xfId="2008"/>
    <cellStyle name="CurRatio" xfId="2009"/>
    <cellStyle name="Currdate" xfId="2010"/>
    <cellStyle name="Curre΅cy" xfId="2011"/>
    <cellStyle name="Curre΅cy 2" xfId="2012"/>
    <cellStyle name="Curre΅cy 3" xfId="2013"/>
    <cellStyle name="Curren - Style7" xfId="2014"/>
    <cellStyle name="Curren - Style8" xfId="2015"/>
    <cellStyle name="Currency" xfId="50" builtinId="4"/>
    <cellStyle name="Currency--" xfId="2016"/>
    <cellStyle name="Currency (0)" xfId="2017"/>
    <cellStyle name="Currency (2)" xfId="2018"/>
    <cellStyle name="Currency [0] - Credits" xfId="2019"/>
    <cellStyle name="Currency [0] - Debits" xfId="2020"/>
    <cellStyle name="Currency [0]Center" xfId="2021"/>
    <cellStyle name="Currency [00]" xfId="2022"/>
    <cellStyle name="Currency [1]" xfId="2023"/>
    <cellStyle name="Currency [2]" xfId="2024"/>
    <cellStyle name="Currency 0" xfId="2025"/>
    <cellStyle name="Currency 0.0" xfId="2026"/>
    <cellStyle name="Currency 0.00" xfId="2027"/>
    <cellStyle name="Currency 0.000" xfId="2028"/>
    <cellStyle name="Currency 0.0000" xfId="2029"/>
    <cellStyle name="Currency 0_Chrysler v.2" xfId="2030"/>
    <cellStyle name="Currency 10" xfId="2031"/>
    <cellStyle name="Currency 11" xfId="2032"/>
    <cellStyle name="Currency 12" xfId="2033"/>
    <cellStyle name="Currency 16 2" xfId="4539"/>
    <cellStyle name="Currency 2" xfId="2034"/>
    <cellStyle name="Currency 2 2" xfId="2035"/>
    <cellStyle name="Currency 2 2 2" xfId="4540"/>
    <cellStyle name="Currency 2 2 3" xfId="4541"/>
    <cellStyle name="Currency 2 2 4" xfId="4542"/>
    <cellStyle name="Currency 2 3" xfId="4543"/>
    <cellStyle name="Currency 3" xfId="2036"/>
    <cellStyle name="Currency 3 2" xfId="2037"/>
    <cellStyle name="Currency 3 2 2" xfId="2038"/>
    <cellStyle name="Currency 3 3" xfId="2039"/>
    <cellStyle name="Currency 3 4" xfId="2040"/>
    <cellStyle name="Currency 3 5" xfId="2041"/>
    <cellStyle name="Currency 4" xfId="2042"/>
    <cellStyle name="Currency 4 2" xfId="2043"/>
    <cellStyle name="Currency 4 3" xfId="2044"/>
    <cellStyle name="Currency 5" xfId="2045"/>
    <cellStyle name="Currency 6" xfId="2046"/>
    <cellStyle name="Currency 7" xfId="2047"/>
    <cellStyle name="Currency 8" xfId="2048"/>
    <cellStyle name="Currency 9" xfId="2049"/>
    <cellStyle name="Currency$" xfId="2050"/>
    <cellStyle name="Currency$ 2" xfId="2051"/>
    <cellStyle name="Currency(1)" xfId="2052"/>
    <cellStyle name="Currency*" xfId="2053"/>
    <cellStyle name="Currency--_ARM Roof_Val v7" xfId="2054"/>
    <cellStyle name="Currency0" xfId="2055"/>
    <cellStyle name="Currency0 2" xfId="4544"/>
    <cellStyle name="Currency0 3" xfId="4545"/>
    <cellStyle name="Currency0 4" xfId="4546"/>
    <cellStyle name="Currency0 4 2" xfId="4547"/>
    <cellStyle name="Currency0 4 3" xfId="4548"/>
    <cellStyle name="Currency0 4 4" xfId="4549"/>
    <cellStyle name="Currency0 5" xfId="4550"/>
    <cellStyle name="Currency0 5 2" xfId="4551"/>
    <cellStyle name="Currency0 5 3" xfId="4552"/>
    <cellStyle name="Currency0 5 4" xfId="4553"/>
    <cellStyle name="Currency0 6" xfId="4554"/>
    <cellStyle name="Currency0 7" xfId="4555"/>
    <cellStyle name="Currency0 8" xfId="4556"/>
    <cellStyle name="Currency1" xfId="2056"/>
    <cellStyle name="Currency1 2" xfId="2057"/>
    <cellStyle name="Currency1 3" xfId="2058"/>
    <cellStyle name="Currency2" xfId="2059"/>
    <cellStyle name="Currency3" xfId="2060"/>
    <cellStyle name="Custom" xfId="2061"/>
    <cellStyle name="Cyan bold" xfId="2062"/>
    <cellStyle name="Cyan bold underlined" xfId="2063"/>
    <cellStyle name="Cyan bold_ALLOWANCES" xfId="2064"/>
    <cellStyle name="Cyan italic" xfId="2065"/>
    <cellStyle name="C㯵rrency_㳔PC Data" xfId="2066"/>
    <cellStyle name="D1" xfId="2067"/>
    <cellStyle name="D2" xfId="2068"/>
    <cellStyle name="Dash" xfId="2069"/>
    <cellStyle name="data" xfId="2070"/>
    <cellStyle name="data1" xfId="2071"/>
    <cellStyle name="data2" xfId="2072"/>
    <cellStyle name="DataFeed" xfId="4557"/>
    <cellStyle name="DataOneDigit" xfId="2073"/>
    <cellStyle name="DataOneDigit 2" xfId="2074"/>
    <cellStyle name="DataOneDigit 3" xfId="2075"/>
    <cellStyle name="Date" xfId="2076"/>
    <cellStyle name="Date - Style3" xfId="2077"/>
    <cellStyle name="Date [d-mmm-yy]" xfId="2078"/>
    <cellStyle name="Date [mm-d-yy]" xfId="2079"/>
    <cellStyle name="Date [mm-d-yyyy]" xfId="2080"/>
    <cellStyle name="Date [mmm-d-yyyy]" xfId="2081"/>
    <cellStyle name="Date [mmm-yy]" xfId="2082"/>
    <cellStyle name="Date [mmm-yyyy]" xfId="2083"/>
    <cellStyle name="Date 1" xfId="2084"/>
    <cellStyle name="Date 10" xfId="2085"/>
    <cellStyle name="Date 2" xfId="2086"/>
    <cellStyle name="Date 3" xfId="2087"/>
    <cellStyle name="Date 4" xfId="2088"/>
    <cellStyle name="Date 4 2" xfId="4558"/>
    <cellStyle name="Date 4 3" xfId="4559"/>
    <cellStyle name="Date 4 4" xfId="4560"/>
    <cellStyle name="Date 5" xfId="2089"/>
    <cellStyle name="Date 5 2" xfId="4561"/>
    <cellStyle name="Date 5 3" xfId="4562"/>
    <cellStyle name="Date 5 4" xfId="4563"/>
    <cellStyle name="Date 6" xfId="2090"/>
    <cellStyle name="Date 7" xfId="2091"/>
    <cellStyle name="Date 8" xfId="2092"/>
    <cellStyle name="Date 9" xfId="2093"/>
    <cellStyle name="Date Aligned" xfId="2094"/>
    <cellStyle name="Date m/d/yy" xfId="2095"/>
    <cellStyle name="Date Short" xfId="2096"/>
    <cellStyle name="date_~2593847" xfId="2097"/>
    <cellStyle name="Date1" xfId="2098"/>
    <cellStyle name="Date2" xfId="2099"/>
    <cellStyle name="DateFull" xfId="2100"/>
    <cellStyle name="DateInput" xfId="2101"/>
    <cellStyle name="DateNoYear" xfId="2102"/>
    <cellStyle name="DateNoYear 2" xfId="2103"/>
    <cellStyle name="Dates" xfId="2104"/>
    <cellStyle name="DateYear" xfId="2105"/>
    <cellStyle name="DBL - Style1" xfId="2106"/>
    <cellStyle name="DealTicketAddress" xfId="2107"/>
    <cellStyle name="DealTicketData" xfId="2108"/>
    <cellStyle name="December 1994" xfId="2109"/>
    <cellStyle name="Decimal" xfId="2110"/>
    <cellStyle name="Default_Formula" xfId="2111"/>
    <cellStyle name="Del" xfId="2112"/>
    <cellStyle name="DELTA" xfId="2113"/>
    <cellStyle name="DeltaData" xfId="4564"/>
    <cellStyle name="Dezimal [0]_092003" xfId="2114"/>
    <cellStyle name="Dezimal_092003" xfId="2115"/>
    <cellStyle name="dft.Optional" xfId="2116"/>
    <cellStyle name="dft.Required" xfId="2117"/>
    <cellStyle name="Dia" xfId="2118"/>
    <cellStyle name="Dimension" xfId="2119"/>
    <cellStyle name="Dollar" xfId="2120"/>
    <cellStyle name="Dollar (zero dec)" xfId="2121"/>
    <cellStyle name="Dollar Display" xfId="2122"/>
    <cellStyle name="Dollar Input" xfId="2123"/>
    <cellStyle name="Dollar(0)" xfId="2124"/>
    <cellStyle name="Dollar(1)" xfId="2125"/>
    <cellStyle name="Dollar(2)" xfId="2126"/>
    <cellStyle name="Dollar_Data" xfId="2127"/>
    <cellStyle name="DollarFraction" xfId="2128"/>
    <cellStyle name="DollarFraction 2" xfId="2129"/>
    <cellStyle name="DollarFraction 3" xfId="2130"/>
    <cellStyle name="Dollars" xfId="2131"/>
    <cellStyle name="DollarWhole" xfId="2132"/>
    <cellStyle name="Dotted Line" xfId="2133"/>
    <cellStyle name="DOUBLE - Style1" xfId="2134"/>
    <cellStyle name="Download" xfId="2135"/>
    <cellStyle name="Download 2" xfId="5651"/>
    <cellStyle name="Driver" xfId="2136"/>
    <cellStyle name="DS 0" xfId="4565"/>
    <cellStyle name="DS 1" xfId="4566"/>
    <cellStyle name="DS 2" xfId="4567"/>
    <cellStyle name="DS 3" xfId="4568"/>
    <cellStyle name="DS 4" xfId="4569"/>
    <cellStyle name="DS 5" xfId="4570"/>
    <cellStyle name="DS 6" xfId="4571"/>
    <cellStyle name="e" xfId="2137"/>
    <cellStyle name="Eingabefeld" xfId="2138"/>
    <cellStyle name="Eingabewert Dat" xfId="2139"/>
    <cellStyle name="Emphasis 1" xfId="4572"/>
    <cellStyle name="Emphasis 2" xfId="4573"/>
    <cellStyle name="Emphasis 3" xfId="4574"/>
    <cellStyle name="EMR" xfId="2140"/>
    <cellStyle name="Encabez1" xfId="2141"/>
    <cellStyle name="Encabez2" xfId="2142"/>
    <cellStyle name="Enter Currency (0)" xfId="2143"/>
    <cellStyle name="Enter Currency (2)" xfId="2144"/>
    <cellStyle name="Enter Units (0)" xfId="2145"/>
    <cellStyle name="Enter Units (1)" xfId="2146"/>
    <cellStyle name="Enter Units (2)" xfId="2147"/>
    <cellStyle name="Entered" xfId="2148"/>
    <cellStyle name="Entered 2" xfId="4575"/>
    <cellStyle name="Entered 3" xfId="4576"/>
    <cellStyle name="Entered 4" xfId="4577"/>
    <cellStyle name="Entered 5" xfId="4578"/>
    <cellStyle name="En-tête" xfId="2149"/>
    <cellStyle name="Entries" xfId="4579"/>
    <cellStyle name="Equinox Automatic" xfId="2150"/>
    <cellStyle name="Equinox Blue Text" xfId="2151"/>
    <cellStyle name="Equinox DkRed Text" xfId="2152"/>
    <cellStyle name="Equinox Grey Text" xfId="2153"/>
    <cellStyle name="Equinox Greyout" xfId="2154"/>
    <cellStyle name="Equinox Inactive" xfId="2155"/>
    <cellStyle name="Equinox Red Text" xfId="2156"/>
    <cellStyle name="Ergebnisfeld" xfId="2157"/>
    <cellStyle name="Error" xfId="2158"/>
    <cellStyle name="Euro" xfId="2159"/>
    <cellStyle name="Euro 2" xfId="2160"/>
    <cellStyle name="Euro 3" xfId="2161"/>
    <cellStyle name="Euro 4" xfId="4580"/>
    <cellStyle name="Euro 5" xfId="4581"/>
    <cellStyle name="Euro 6" xfId="4582"/>
    <cellStyle name="Euro Display" xfId="2162"/>
    <cellStyle name="Euro Input" xfId="2163"/>
    <cellStyle name="Euro_ Agenda" xfId="2164"/>
    <cellStyle name="Excession" xfId="2165"/>
    <cellStyle name="Explanatory Text" xfId="51" builtinId="53" customBuiltin="1"/>
    <cellStyle name="Explanatory Text 10" xfId="4583"/>
    <cellStyle name="Explanatory Text 10 2" xfId="4584"/>
    <cellStyle name="Explanatory Text 11" xfId="4585"/>
    <cellStyle name="Explanatory Text 11 2" xfId="4586"/>
    <cellStyle name="Explanatory Text 12" xfId="4587"/>
    <cellStyle name="Explanatory Text 12 2" xfId="4588"/>
    <cellStyle name="Explanatory Text 13" xfId="4589"/>
    <cellStyle name="Explanatory Text 13 2" xfId="4590"/>
    <cellStyle name="Explanatory Text 14" xfId="4591"/>
    <cellStyle name="Explanatory Text 14 2" xfId="4592"/>
    <cellStyle name="Explanatory Text 15" xfId="4593"/>
    <cellStyle name="Explanatory Text 15 2" xfId="4594"/>
    <cellStyle name="Explanatory Text 16" xfId="4595"/>
    <cellStyle name="Explanatory Text 16 2" xfId="4596"/>
    <cellStyle name="Explanatory Text 17" xfId="4597"/>
    <cellStyle name="Explanatory Text 17 2" xfId="4598"/>
    <cellStyle name="Explanatory Text 18" xfId="4599"/>
    <cellStyle name="Explanatory Text 18 2" xfId="4600"/>
    <cellStyle name="Explanatory Text 19" xfId="4601"/>
    <cellStyle name="Explanatory Text 19 2" xfId="4602"/>
    <cellStyle name="Explanatory Text 2" xfId="4603"/>
    <cellStyle name="Explanatory Text 2 2" xfId="4604"/>
    <cellStyle name="Explanatory Text 20" xfId="4605"/>
    <cellStyle name="Explanatory Text 20 2" xfId="4606"/>
    <cellStyle name="Explanatory Text 21" xfId="4607"/>
    <cellStyle name="Explanatory Text 21 2" xfId="4608"/>
    <cellStyle name="Explanatory Text 22" xfId="4609"/>
    <cellStyle name="Explanatory Text 23" xfId="4610"/>
    <cellStyle name="Explanatory Text 24" xfId="4611"/>
    <cellStyle name="Explanatory Text 25" xfId="4612"/>
    <cellStyle name="Explanatory Text 26" xfId="4613"/>
    <cellStyle name="Explanatory Text 27" xfId="4614"/>
    <cellStyle name="Explanatory Text 28" xfId="4615"/>
    <cellStyle name="Explanatory Text 29" xfId="4616"/>
    <cellStyle name="Explanatory Text 3" xfId="4617"/>
    <cellStyle name="Explanatory Text 3 2" xfId="4618"/>
    <cellStyle name="Explanatory Text 30" xfId="4619"/>
    <cellStyle name="Explanatory Text 31" xfId="4620"/>
    <cellStyle name="Explanatory Text 32" xfId="4621"/>
    <cellStyle name="Explanatory Text 33" xfId="4622"/>
    <cellStyle name="Explanatory Text 34" xfId="4623"/>
    <cellStyle name="Explanatory Text 35" xfId="4624"/>
    <cellStyle name="Explanatory Text 36" xfId="4625"/>
    <cellStyle name="Explanatory Text 4" xfId="4626"/>
    <cellStyle name="Explanatory Text 4 2" xfId="4627"/>
    <cellStyle name="Explanatory Text 5" xfId="4628"/>
    <cellStyle name="Explanatory Text 5 2" xfId="4629"/>
    <cellStyle name="Explanatory Text 6" xfId="4630"/>
    <cellStyle name="Explanatory Text 6 2" xfId="4631"/>
    <cellStyle name="Explanatory Text 7" xfId="4632"/>
    <cellStyle name="Explanatory Text 7 2" xfId="4633"/>
    <cellStyle name="Explanatory Text 8" xfId="4634"/>
    <cellStyle name="Explanatory Text 8 2" xfId="4635"/>
    <cellStyle name="Explanatory Text 9" xfId="4636"/>
    <cellStyle name="Explanatory Text 9 2" xfId="4637"/>
    <cellStyle name="f" xfId="2166"/>
    <cellStyle name="F2" xfId="2167"/>
    <cellStyle name="F3" xfId="2168"/>
    <cellStyle name="F4" xfId="2169"/>
    <cellStyle name="F5" xfId="2170"/>
    <cellStyle name="F6" xfId="2171"/>
    <cellStyle name="F7" xfId="2172"/>
    <cellStyle name="F8" xfId="2173"/>
    <cellStyle name="FakePercent(0)" xfId="2174"/>
    <cellStyle name="FakePercent(1)" xfId="2175"/>
    <cellStyle name="FakePercent(2)" xfId="2176"/>
    <cellStyle name="Fijo" xfId="2177"/>
    <cellStyle name="Financiero" xfId="2178"/>
    <cellStyle name="first line" xfId="2179"/>
    <cellStyle name="FirstNumbers" xfId="2180"/>
    <cellStyle name="FirstNumbers 2" xfId="2181"/>
    <cellStyle name="FirstNumbers 3" xfId="2182"/>
    <cellStyle name="Fixed" xfId="2183"/>
    <cellStyle name="Fixed (1)" xfId="2184"/>
    <cellStyle name="Fixed [0]" xfId="2185"/>
    <cellStyle name="Fixed [2]" xfId="2186"/>
    <cellStyle name="Fixed 2" xfId="4638"/>
    <cellStyle name="Fixed 3" xfId="4639"/>
    <cellStyle name="Fixed 4" xfId="4640"/>
    <cellStyle name="Fixed 4 2" xfId="4641"/>
    <cellStyle name="Fixed 4 3" xfId="4642"/>
    <cellStyle name="Fixed 4 4" xfId="4643"/>
    <cellStyle name="Fixed 5" xfId="4644"/>
    <cellStyle name="Fixed 5 2" xfId="4645"/>
    <cellStyle name="Fixed 5 3" xfId="4646"/>
    <cellStyle name="Fixed 5 4" xfId="4647"/>
    <cellStyle name="Fixed 6" xfId="4648"/>
    <cellStyle name="Fixed 7" xfId="4649"/>
    <cellStyle name="Fixed 8" xfId="4650"/>
    <cellStyle name="Fixed_1" xfId="2187"/>
    <cellStyle name="Fixed2 - Style2" xfId="2188"/>
    <cellStyle name="Följde hyperlänken_COLLECTIONS REVIEW0603" xfId="2189"/>
    <cellStyle name="Followed Hyperlink 2" xfId="4651"/>
    <cellStyle name="Followed Hyperlink 3" xfId="4652"/>
    <cellStyle name="Followed Hyperlink 4" xfId="4653"/>
    <cellStyle name="Footnote" xfId="2190"/>
    <cellStyle name="Footnotes" xfId="2191"/>
    <cellStyle name="form" xfId="2192"/>
    <cellStyle name="formulae" xfId="4654"/>
    <cellStyle name="Formulas" xfId="2193"/>
    <cellStyle name="Formulas 2" xfId="2194"/>
    <cellStyle name="fpc - Style6" xfId="2195"/>
    <cellStyle name="FX Rate" xfId="2196"/>
    <cellStyle name="FX Rate 2" xfId="2197"/>
    <cellStyle name="FX Rate 3" xfId="2198"/>
    <cellStyle name="General" xfId="2199"/>
    <cellStyle name="General0" xfId="2200"/>
    <cellStyle name="General0C" xfId="2201"/>
    <cellStyle name="General0R" xfId="2202"/>
    <cellStyle name="General2" xfId="2203"/>
    <cellStyle name="General3" xfId="2204"/>
    <cellStyle name="GeneralNumber" xfId="2205"/>
    <cellStyle name="GeneralNumber 2" xfId="2206"/>
    <cellStyle name="gill" xfId="2207"/>
    <cellStyle name="gill 2" xfId="2208"/>
    <cellStyle name="Global" xfId="2209"/>
    <cellStyle name="Good" xfId="52" builtinId="26" customBuiltin="1"/>
    <cellStyle name="Good 10" xfId="4655"/>
    <cellStyle name="Good 10 2" xfId="4656"/>
    <cellStyle name="Good 11" xfId="4657"/>
    <cellStyle name="Good 11 2" xfId="4658"/>
    <cellStyle name="Good 12" xfId="4659"/>
    <cellStyle name="Good 12 2" xfId="4660"/>
    <cellStyle name="Good 13" xfId="4661"/>
    <cellStyle name="Good 13 2" xfId="4662"/>
    <cellStyle name="Good 14" xfId="4663"/>
    <cellStyle name="Good 14 2" xfId="4664"/>
    <cellStyle name="Good 15" xfId="4665"/>
    <cellStyle name="Good 15 2" xfId="4666"/>
    <cellStyle name="Good 16" xfId="4667"/>
    <cellStyle name="Good 16 2" xfId="4668"/>
    <cellStyle name="Good 17" xfId="4669"/>
    <cellStyle name="Good 17 2" xfId="4670"/>
    <cellStyle name="Good 18" xfId="4671"/>
    <cellStyle name="Good 18 2" xfId="4672"/>
    <cellStyle name="Good 19" xfId="4673"/>
    <cellStyle name="Good 19 2" xfId="4674"/>
    <cellStyle name="Good 2" xfId="4675"/>
    <cellStyle name="Good 2 2" xfId="4676"/>
    <cellStyle name="Good 20" xfId="4677"/>
    <cellStyle name="Good 20 2" xfId="4678"/>
    <cellStyle name="Good 21" xfId="4679"/>
    <cellStyle name="Good 21 2" xfId="4680"/>
    <cellStyle name="Good 22" xfId="4681"/>
    <cellStyle name="Good 23" xfId="4682"/>
    <cellStyle name="Good 24" xfId="4683"/>
    <cellStyle name="Good 25" xfId="4684"/>
    <cellStyle name="Good 26" xfId="4685"/>
    <cellStyle name="Good 27" xfId="4686"/>
    <cellStyle name="Good 28" xfId="4687"/>
    <cellStyle name="Good 29" xfId="4688"/>
    <cellStyle name="Good 3" xfId="4689"/>
    <cellStyle name="Good 3 2" xfId="4690"/>
    <cellStyle name="Good 30" xfId="4691"/>
    <cellStyle name="Good 31" xfId="4692"/>
    <cellStyle name="Good 32" xfId="4693"/>
    <cellStyle name="Good 33" xfId="4694"/>
    <cellStyle name="Good 34" xfId="4695"/>
    <cellStyle name="Good 35" xfId="4696"/>
    <cellStyle name="Good 36" xfId="4697"/>
    <cellStyle name="Good 4" xfId="4698"/>
    <cellStyle name="Good 4 2" xfId="4699"/>
    <cellStyle name="Good 5" xfId="4700"/>
    <cellStyle name="Good 5 2" xfId="4701"/>
    <cellStyle name="Good 6" xfId="4702"/>
    <cellStyle name="Good 6 2" xfId="4703"/>
    <cellStyle name="Good 7" xfId="4704"/>
    <cellStyle name="Good 7 2" xfId="4705"/>
    <cellStyle name="Good 8" xfId="4706"/>
    <cellStyle name="Good 8 2" xfId="4707"/>
    <cellStyle name="Good 9" xfId="4708"/>
    <cellStyle name="Good 9 2" xfId="4709"/>
    <cellStyle name="Gray bold italic" xfId="2210"/>
    <cellStyle name="Green Bold" xfId="2211"/>
    <cellStyle name="Grey" xfId="2212"/>
    <cellStyle name="Grey 2" xfId="4710"/>
    <cellStyle name="Grey 3" xfId="4711"/>
    <cellStyle name="GreyControl" xfId="2213"/>
    <cellStyle name="greyed" xfId="4712"/>
    <cellStyle name="greyed 2" xfId="4713"/>
    <cellStyle name="greyed 3" xfId="4714"/>
    <cellStyle name="greyinput" xfId="2214"/>
    <cellStyle name="Group-T" xfId="2215"/>
    <cellStyle name="GrowthRate" xfId="2216"/>
    <cellStyle name="Hard numbers" xfId="2217"/>
    <cellStyle name="Hard Percent" xfId="2218"/>
    <cellStyle name="Hardcoded" xfId="2219"/>
    <cellStyle name="Head - Style7" xfId="2220"/>
    <cellStyle name="Head1" xfId="2221"/>
    <cellStyle name="HEADER" xfId="2222"/>
    <cellStyle name="Header1" xfId="2223"/>
    <cellStyle name="Header2" xfId="2224"/>
    <cellStyle name="headers" xfId="2225"/>
    <cellStyle name="Heading" xfId="2226"/>
    <cellStyle name="Heading 1" xfId="53" builtinId="16" customBuiltin="1"/>
    <cellStyle name="Heading 1 10" xfId="4715"/>
    <cellStyle name="Heading 1 10 2" xfId="4716"/>
    <cellStyle name="Heading 1 11" xfId="4717"/>
    <cellStyle name="Heading 1 11 2" xfId="4718"/>
    <cellStyle name="Heading 1 12" xfId="4719"/>
    <cellStyle name="Heading 1 12 2" xfId="4720"/>
    <cellStyle name="Heading 1 13" xfId="4721"/>
    <cellStyle name="Heading 1 13 2" xfId="4722"/>
    <cellStyle name="Heading 1 14" xfId="4723"/>
    <cellStyle name="Heading 1 14 2" xfId="4724"/>
    <cellStyle name="Heading 1 15" xfId="4725"/>
    <cellStyle name="Heading 1 15 2" xfId="4726"/>
    <cellStyle name="Heading 1 16" xfId="4727"/>
    <cellStyle name="Heading 1 16 2" xfId="4728"/>
    <cellStyle name="Heading 1 17" xfId="4729"/>
    <cellStyle name="Heading 1 17 2" xfId="4730"/>
    <cellStyle name="Heading 1 18" xfId="4731"/>
    <cellStyle name="Heading 1 18 2" xfId="4732"/>
    <cellStyle name="Heading 1 19" xfId="4733"/>
    <cellStyle name="Heading 1 19 2" xfId="4734"/>
    <cellStyle name="Heading 1 2" xfId="4735"/>
    <cellStyle name="Heading 1 2 2" xfId="4736"/>
    <cellStyle name="Heading 1 2 2 2" xfId="4737"/>
    <cellStyle name="Heading 1 2 2 3" xfId="4738"/>
    <cellStyle name="Heading 1 2 2 4" xfId="4739"/>
    <cellStyle name="Heading 1 2 2 5" xfId="4740"/>
    <cellStyle name="Heading 1 2 3" xfId="4741"/>
    <cellStyle name="Heading 1 2 4" xfId="4742"/>
    <cellStyle name="Heading 1 2 5" xfId="4743"/>
    <cellStyle name="Heading 1 2 6" xfId="4744"/>
    <cellStyle name="Heading 1 20" xfId="4745"/>
    <cellStyle name="Heading 1 20 2" xfId="4746"/>
    <cellStyle name="Heading 1 21" xfId="4747"/>
    <cellStyle name="Heading 1 21 2" xfId="4748"/>
    <cellStyle name="Heading 1 22" xfId="4749"/>
    <cellStyle name="Heading 1 23" xfId="4750"/>
    <cellStyle name="Heading 1 24" xfId="4751"/>
    <cellStyle name="Heading 1 25" xfId="4752"/>
    <cellStyle name="Heading 1 26" xfId="4753"/>
    <cellStyle name="Heading 1 27" xfId="4754"/>
    <cellStyle name="Heading 1 28" xfId="4755"/>
    <cellStyle name="Heading 1 29" xfId="4756"/>
    <cellStyle name="Heading 1 3" xfId="4757"/>
    <cellStyle name="Heading 1 3 2" xfId="4758"/>
    <cellStyle name="Heading 1 3 3" xfId="4759"/>
    <cellStyle name="Heading 1 30" xfId="4760"/>
    <cellStyle name="Heading 1 31" xfId="4761"/>
    <cellStyle name="Heading 1 32" xfId="4762"/>
    <cellStyle name="Heading 1 33" xfId="4763"/>
    <cellStyle name="Heading 1 34" xfId="4764"/>
    <cellStyle name="Heading 1 35" xfId="4765"/>
    <cellStyle name="Heading 1 36" xfId="4766"/>
    <cellStyle name="Heading 1 4" xfId="4767"/>
    <cellStyle name="Heading 1 4 2" xfId="4768"/>
    <cellStyle name="Heading 1 5" xfId="4769"/>
    <cellStyle name="Heading 1 5 2" xfId="4770"/>
    <cellStyle name="Heading 1 5 3" xfId="4771"/>
    <cellStyle name="Heading 1 5 4" xfId="4772"/>
    <cellStyle name="Heading 1 5 5" xfId="4773"/>
    <cellStyle name="Heading 1 6" xfId="4774"/>
    <cellStyle name="Heading 1 6 2" xfId="4775"/>
    <cellStyle name="Heading 1 6 3" xfId="4776"/>
    <cellStyle name="Heading 1 6 4" xfId="4777"/>
    <cellStyle name="Heading 1 6 5" xfId="4778"/>
    <cellStyle name="Heading 1 7" xfId="4779"/>
    <cellStyle name="Heading 1 7 2" xfId="4780"/>
    <cellStyle name="Heading 1 8" xfId="4781"/>
    <cellStyle name="Heading 1 8 2" xfId="4782"/>
    <cellStyle name="Heading 1 9" xfId="4783"/>
    <cellStyle name="Heading 1 9 2" xfId="4784"/>
    <cellStyle name="Heading 2" xfId="54" builtinId="17" customBuiltin="1"/>
    <cellStyle name="Heading 2 10" xfId="4785"/>
    <cellStyle name="Heading 2 10 2" xfId="4786"/>
    <cellStyle name="Heading 2 11" xfId="4787"/>
    <cellStyle name="Heading 2 11 2" xfId="4788"/>
    <cellStyle name="Heading 2 12" xfId="4789"/>
    <cellStyle name="Heading 2 12 2" xfId="4790"/>
    <cellStyle name="Heading 2 13" xfId="4791"/>
    <cellStyle name="Heading 2 13 2" xfId="4792"/>
    <cellStyle name="Heading 2 14" xfId="4793"/>
    <cellStyle name="Heading 2 14 2" xfId="4794"/>
    <cellStyle name="Heading 2 15" xfId="4795"/>
    <cellStyle name="Heading 2 15 2" xfId="4796"/>
    <cellStyle name="Heading 2 16" xfId="4797"/>
    <cellStyle name="Heading 2 16 2" xfId="4798"/>
    <cellStyle name="Heading 2 17" xfId="4799"/>
    <cellStyle name="Heading 2 17 2" xfId="4800"/>
    <cellStyle name="Heading 2 18" xfId="4801"/>
    <cellStyle name="Heading 2 18 2" xfId="4802"/>
    <cellStyle name="Heading 2 19" xfId="4803"/>
    <cellStyle name="Heading 2 19 2" xfId="4804"/>
    <cellStyle name="Heading 2 2" xfId="4805"/>
    <cellStyle name="Heading 2 2 2" xfId="4806"/>
    <cellStyle name="Heading 2 2 2 2" xfId="4807"/>
    <cellStyle name="Heading 2 2 2 3" xfId="4808"/>
    <cellStyle name="Heading 2 2 2 4" xfId="4809"/>
    <cellStyle name="Heading 2 2 2 5" xfId="4810"/>
    <cellStyle name="Heading 2 2 3" xfId="4811"/>
    <cellStyle name="Heading 2 2 4" xfId="4812"/>
    <cellStyle name="Heading 2 2 5" xfId="4813"/>
    <cellStyle name="Heading 2 2 6" xfId="4814"/>
    <cellStyle name="Heading 2 20" xfId="4815"/>
    <cellStyle name="Heading 2 20 2" xfId="4816"/>
    <cellStyle name="Heading 2 21" xfId="4817"/>
    <cellStyle name="Heading 2 21 2" xfId="4818"/>
    <cellStyle name="Heading 2 22" xfId="4819"/>
    <cellStyle name="Heading 2 23" xfId="4820"/>
    <cellStyle name="Heading 2 24" xfId="4821"/>
    <cellStyle name="Heading 2 25" xfId="4822"/>
    <cellStyle name="Heading 2 26" xfId="4823"/>
    <cellStyle name="Heading 2 27" xfId="4824"/>
    <cellStyle name="Heading 2 28" xfId="4825"/>
    <cellStyle name="Heading 2 29" xfId="4826"/>
    <cellStyle name="Heading 2 3" xfId="4827"/>
    <cellStyle name="Heading 2 3 2" xfId="4828"/>
    <cellStyle name="Heading 2 3 3" xfId="4829"/>
    <cellStyle name="Heading 2 30" xfId="4830"/>
    <cellStyle name="Heading 2 31" xfId="4831"/>
    <cellStyle name="Heading 2 32" xfId="4832"/>
    <cellStyle name="Heading 2 33" xfId="4833"/>
    <cellStyle name="Heading 2 34" xfId="4834"/>
    <cellStyle name="Heading 2 35" xfId="4835"/>
    <cellStyle name="Heading 2 36" xfId="4836"/>
    <cellStyle name="Heading 2 4" xfId="4837"/>
    <cellStyle name="Heading 2 4 2" xfId="4838"/>
    <cellStyle name="Heading 2 5" xfId="4839"/>
    <cellStyle name="Heading 2 5 2" xfId="4840"/>
    <cellStyle name="Heading 2 5 3" xfId="4841"/>
    <cellStyle name="Heading 2 5 4" xfId="4842"/>
    <cellStyle name="Heading 2 5 5" xfId="4843"/>
    <cellStyle name="Heading 2 6" xfId="4844"/>
    <cellStyle name="Heading 2 6 2" xfId="4845"/>
    <cellStyle name="Heading 2 6 3" xfId="4846"/>
    <cellStyle name="Heading 2 6 4" xfId="4847"/>
    <cellStyle name="Heading 2 6 5" xfId="4848"/>
    <cellStyle name="Heading 2 7" xfId="4849"/>
    <cellStyle name="Heading 2 7 2" xfId="4850"/>
    <cellStyle name="Heading 2 8" xfId="4851"/>
    <cellStyle name="Heading 2 8 2" xfId="4852"/>
    <cellStyle name="Heading 2 9" xfId="4853"/>
    <cellStyle name="Heading 2 9 2" xfId="4854"/>
    <cellStyle name="Heading 3" xfId="55" builtinId="18" customBuiltin="1"/>
    <cellStyle name="Heading 3 10" xfId="4855"/>
    <cellStyle name="Heading 3 10 2" xfId="4856"/>
    <cellStyle name="Heading 3 11" xfId="4857"/>
    <cellStyle name="Heading 3 11 2" xfId="4858"/>
    <cellStyle name="Heading 3 12" xfId="4859"/>
    <cellStyle name="Heading 3 12 2" xfId="4860"/>
    <cellStyle name="Heading 3 13" xfId="4861"/>
    <cellStyle name="Heading 3 13 2" xfId="4862"/>
    <cellStyle name="Heading 3 14" xfId="4863"/>
    <cellStyle name="Heading 3 14 2" xfId="4864"/>
    <cellStyle name="Heading 3 15" xfId="4865"/>
    <cellStyle name="Heading 3 15 2" xfId="4866"/>
    <cellStyle name="Heading 3 16" xfId="4867"/>
    <cellStyle name="Heading 3 16 2" xfId="4868"/>
    <cellStyle name="Heading 3 17" xfId="4869"/>
    <cellStyle name="Heading 3 17 2" xfId="4870"/>
    <cellStyle name="Heading 3 18" xfId="4871"/>
    <cellStyle name="Heading 3 18 2" xfId="4872"/>
    <cellStyle name="Heading 3 19" xfId="4873"/>
    <cellStyle name="Heading 3 19 2" xfId="4874"/>
    <cellStyle name="Heading 3 2" xfId="4875"/>
    <cellStyle name="Heading 3 2 2" xfId="4876"/>
    <cellStyle name="Heading 3 20" xfId="4877"/>
    <cellStyle name="Heading 3 20 2" xfId="4878"/>
    <cellStyle name="Heading 3 21" xfId="4879"/>
    <cellStyle name="Heading 3 21 2" xfId="4880"/>
    <cellStyle name="Heading 3 22" xfId="4881"/>
    <cellStyle name="Heading 3 23" xfId="4882"/>
    <cellStyle name="Heading 3 24" xfId="4883"/>
    <cellStyle name="Heading 3 25" xfId="4884"/>
    <cellStyle name="Heading 3 26" xfId="4885"/>
    <cellStyle name="Heading 3 27" xfId="4886"/>
    <cellStyle name="Heading 3 28" xfId="4887"/>
    <cellStyle name="Heading 3 29" xfId="4888"/>
    <cellStyle name="Heading 3 3" xfId="4889"/>
    <cellStyle name="Heading 3 3 2" xfId="4890"/>
    <cellStyle name="Heading 3 30" xfId="4891"/>
    <cellStyle name="Heading 3 31" xfId="4892"/>
    <cellStyle name="Heading 3 32" xfId="4893"/>
    <cellStyle name="Heading 3 33" xfId="4894"/>
    <cellStyle name="Heading 3 34" xfId="4895"/>
    <cellStyle name="Heading 3 35" xfId="4896"/>
    <cellStyle name="Heading 3 36" xfId="4897"/>
    <cellStyle name="Heading 3 4" xfId="4898"/>
    <cellStyle name="Heading 3 4 2" xfId="4899"/>
    <cellStyle name="Heading 3 5" xfId="4900"/>
    <cellStyle name="Heading 3 5 2" xfId="4901"/>
    <cellStyle name="Heading 3 6" xfId="4902"/>
    <cellStyle name="Heading 3 6 2" xfId="4903"/>
    <cellStyle name="Heading 3 7" xfId="4904"/>
    <cellStyle name="Heading 3 7 2" xfId="4905"/>
    <cellStyle name="Heading 3 8" xfId="4906"/>
    <cellStyle name="Heading 3 8 2" xfId="4907"/>
    <cellStyle name="Heading 3 9" xfId="4908"/>
    <cellStyle name="Heading 3 9 2" xfId="4909"/>
    <cellStyle name="Heading 4" xfId="56" builtinId="19" customBuiltin="1"/>
    <cellStyle name="Heading 4 10" xfId="4910"/>
    <cellStyle name="Heading 4 10 2" xfId="4911"/>
    <cellStyle name="Heading 4 11" xfId="4912"/>
    <cellStyle name="Heading 4 11 2" xfId="4913"/>
    <cellStyle name="Heading 4 12" xfId="4914"/>
    <cellStyle name="Heading 4 12 2" xfId="4915"/>
    <cellStyle name="Heading 4 13" xfId="4916"/>
    <cellStyle name="Heading 4 13 2" xfId="4917"/>
    <cellStyle name="Heading 4 14" xfId="4918"/>
    <cellStyle name="Heading 4 14 2" xfId="4919"/>
    <cellStyle name="Heading 4 15" xfId="4920"/>
    <cellStyle name="Heading 4 15 2" xfId="4921"/>
    <cellStyle name="Heading 4 16" xfId="4922"/>
    <cellStyle name="Heading 4 16 2" xfId="4923"/>
    <cellStyle name="Heading 4 17" xfId="4924"/>
    <cellStyle name="Heading 4 17 2" xfId="4925"/>
    <cellStyle name="Heading 4 18" xfId="4926"/>
    <cellStyle name="Heading 4 18 2" xfId="4927"/>
    <cellStyle name="Heading 4 19" xfId="4928"/>
    <cellStyle name="Heading 4 19 2" xfId="4929"/>
    <cellStyle name="Heading 4 2" xfId="4930"/>
    <cellStyle name="Heading 4 2 2" xfId="4931"/>
    <cellStyle name="Heading 4 20" xfId="4932"/>
    <cellStyle name="Heading 4 20 2" xfId="4933"/>
    <cellStyle name="Heading 4 21" xfId="4934"/>
    <cellStyle name="Heading 4 21 2" xfId="4935"/>
    <cellStyle name="Heading 4 22" xfId="4936"/>
    <cellStyle name="Heading 4 23" xfId="4937"/>
    <cellStyle name="Heading 4 24" xfId="4938"/>
    <cellStyle name="Heading 4 25" xfId="4939"/>
    <cellStyle name="Heading 4 26" xfId="4940"/>
    <cellStyle name="Heading 4 27" xfId="4941"/>
    <cellStyle name="Heading 4 28" xfId="4942"/>
    <cellStyle name="Heading 4 29" xfId="4943"/>
    <cellStyle name="Heading 4 3" xfId="4944"/>
    <cellStyle name="Heading 4 3 2" xfId="4945"/>
    <cellStyle name="Heading 4 30" xfId="4946"/>
    <cellStyle name="Heading 4 31" xfId="4947"/>
    <cellStyle name="Heading 4 32" xfId="4948"/>
    <cellStyle name="Heading 4 33" xfId="4949"/>
    <cellStyle name="Heading 4 34" xfId="4950"/>
    <cellStyle name="Heading 4 35" xfId="4951"/>
    <cellStyle name="Heading 4 36" xfId="4952"/>
    <cellStyle name="Heading 4 4" xfId="4953"/>
    <cellStyle name="Heading 4 4 2" xfId="4954"/>
    <cellStyle name="Heading 4 5" xfId="4955"/>
    <cellStyle name="Heading 4 5 2" xfId="4956"/>
    <cellStyle name="Heading 4 6" xfId="4957"/>
    <cellStyle name="Heading 4 6 2" xfId="4958"/>
    <cellStyle name="Heading 4 7" xfId="4959"/>
    <cellStyle name="Heading 4 7 2" xfId="4960"/>
    <cellStyle name="Heading 4 8" xfId="4961"/>
    <cellStyle name="Heading 4 8 2" xfId="4962"/>
    <cellStyle name="Heading 4 9" xfId="4963"/>
    <cellStyle name="Heading 4 9 2" xfId="4964"/>
    <cellStyle name="Heading No Underline" xfId="2227"/>
    <cellStyle name="Heading With Underline" xfId="2228"/>
    <cellStyle name="Heading1" xfId="2229"/>
    <cellStyle name="Heading2" xfId="2230"/>
    <cellStyle name="Heading3" xfId="2231"/>
    <cellStyle name="Heading4" xfId="2232"/>
    <cellStyle name="HeadingMonth" xfId="2233"/>
    <cellStyle name="HeadingR" xfId="2234"/>
    <cellStyle name="HEADINGS" xfId="2235"/>
    <cellStyle name="HEADINGSTOP" xfId="2236"/>
    <cellStyle name="HeadingTable" xfId="4965"/>
    <cellStyle name="HeadlineStyle" xfId="4966"/>
    <cellStyle name="HeadlineStyleJustified" xfId="4967"/>
    <cellStyle name="helvetica" xfId="2237"/>
    <cellStyle name="Hidden" xfId="2238"/>
    <cellStyle name="HIGHLIGHT" xfId="2239"/>
    <cellStyle name="highlightExposure" xfId="4968"/>
    <cellStyle name="highlightExposure 2" xfId="4969"/>
    <cellStyle name="highlightExposure 3" xfId="4970"/>
    <cellStyle name="highlightPD" xfId="4971"/>
    <cellStyle name="highlightPercentage" xfId="4972"/>
    <cellStyle name="highlightText" xfId="4973"/>
    <cellStyle name="Hot" xfId="4974"/>
    <cellStyle name="HotLink" xfId="2240"/>
    <cellStyle name="hotlinks" xfId="2241"/>
    <cellStyle name="HOWARD" xfId="4975"/>
    <cellStyle name="Hyperlänk_COLLECTIONS REVIEW0603" xfId="2242"/>
    <cellStyle name="Hyperlink 2" xfId="4976"/>
    <cellStyle name="Hyperlink 2 2" xfId="4977"/>
    <cellStyle name="Hyperlink 2 3" xfId="4978"/>
    <cellStyle name="Hyperlink 2 4" xfId="4979"/>
    <cellStyle name="Hyperlink 2 5" xfId="4980"/>
    <cellStyle name="Hyperlink 3" xfId="4981"/>
    <cellStyle name="Hyperlink 4" xfId="4982"/>
    <cellStyle name="IDD" xfId="2243"/>
    <cellStyle name="Including Ylds" xfId="4983"/>
    <cellStyle name="IncomeStatement" xfId="2244"/>
    <cellStyle name="IncStmt" xfId="2245"/>
    <cellStyle name="IncStmt 2" xfId="2246"/>
    <cellStyle name="IncStmt 3" xfId="2247"/>
    <cellStyle name="InpComma0" xfId="2248"/>
    <cellStyle name="InpComma1" xfId="2249"/>
    <cellStyle name="InpComma2" xfId="2250"/>
    <cellStyle name="InpComma3" xfId="2251"/>
    <cellStyle name="InpComma4" xfId="2252"/>
    <cellStyle name="InpCurr0" xfId="2253"/>
    <cellStyle name="InpCurr1" xfId="2254"/>
    <cellStyle name="InpCurr2" xfId="2255"/>
    <cellStyle name="InpCurr3" xfId="2256"/>
    <cellStyle name="InpCurr4" xfId="2257"/>
    <cellStyle name="InpDate" xfId="2258"/>
    <cellStyle name="InpPercent0" xfId="2259"/>
    <cellStyle name="InpPercent1" xfId="2260"/>
    <cellStyle name="InpPercent2" xfId="2261"/>
    <cellStyle name="InpText" xfId="2262"/>
    <cellStyle name="InpText 2" xfId="5652"/>
    <cellStyle name="Input" xfId="57" builtinId="20" customBuiltin="1"/>
    <cellStyle name="Input [yellow]" xfId="2263"/>
    <cellStyle name="Input [yellow] 2" xfId="4984"/>
    <cellStyle name="Input [yellow] 3" xfId="4985"/>
    <cellStyle name="Input 10" xfId="4986"/>
    <cellStyle name="Input 10 2" xfId="4987"/>
    <cellStyle name="Input 11" xfId="4988"/>
    <cellStyle name="Input 11 2" xfId="4989"/>
    <cellStyle name="Input 12" xfId="4990"/>
    <cellStyle name="Input 12 2" xfId="4991"/>
    <cellStyle name="Input 13" xfId="4992"/>
    <cellStyle name="Input 13 2" xfId="4993"/>
    <cellStyle name="Input 14" xfId="4994"/>
    <cellStyle name="Input 14 2" xfId="4995"/>
    <cellStyle name="Input 15" xfId="4996"/>
    <cellStyle name="Input 15 2" xfId="4997"/>
    <cellStyle name="Input 16" xfId="4998"/>
    <cellStyle name="Input 16 2" xfId="4999"/>
    <cellStyle name="Input 17" xfId="5000"/>
    <cellStyle name="Input 17 2" xfId="5001"/>
    <cellStyle name="Input 18" xfId="5002"/>
    <cellStyle name="Input 18 2" xfId="5003"/>
    <cellStyle name="Input 19" xfId="5004"/>
    <cellStyle name="Input 19 2" xfId="5005"/>
    <cellStyle name="Input 2" xfId="2264"/>
    <cellStyle name="Input 2 2" xfId="5006"/>
    <cellStyle name="Input 20" xfId="5007"/>
    <cellStyle name="Input 20 2" xfId="5008"/>
    <cellStyle name="Input 21" xfId="5009"/>
    <cellStyle name="Input 21 2" xfId="5010"/>
    <cellStyle name="Input 22" xfId="5011"/>
    <cellStyle name="Input 23" xfId="5012"/>
    <cellStyle name="Input 24" xfId="5013"/>
    <cellStyle name="Input 25" xfId="5014"/>
    <cellStyle name="Input 26" xfId="5015"/>
    <cellStyle name="Input 27" xfId="5016"/>
    <cellStyle name="Input 28" xfId="5017"/>
    <cellStyle name="Input 29" xfId="5018"/>
    <cellStyle name="Input 3" xfId="2265"/>
    <cellStyle name="Input 3 2" xfId="5019"/>
    <cellStyle name="Input 30" xfId="5020"/>
    <cellStyle name="Input 31" xfId="5021"/>
    <cellStyle name="Input 32" xfId="5022"/>
    <cellStyle name="Input 33" xfId="5023"/>
    <cellStyle name="Input 34" xfId="5024"/>
    <cellStyle name="Input 35" xfId="5025"/>
    <cellStyle name="Input 36" xfId="5026"/>
    <cellStyle name="Input 4" xfId="2266"/>
    <cellStyle name="Input 4 2" xfId="5027"/>
    <cellStyle name="Input 5" xfId="2267"/>
    <cellStyle name="Input 5 2" xfId="5028"/>
    <cellStyle name="Input 6" xfId="2268"/>
    <cellStyle name="Input 6 2" xfId="5029"/>
    <cellStyle name="Input 7" xfId="2269"/>
    <cellStyle name="Input 7 2" xfId="5030"/>
    <cellStyle name="Input 8" xfId="2270"/>
    <cellStyle name="Input 8 2" xfId="5031"/>
    <cellStyle name="Input 9" xfId="2271"/>
    <cellStyle name="Input 9 2" xfId="5032"/>
    <cellStyle name="Input Cells" xfId="2272"/>
    <cellStyle name="Input comment text" xfId="2273"/>
    <cellStyle name="Input Currency" xfId="2274"/>
    <cellStyle name="Input date" xfId="2275"/>
    <cellStyle name="Input Dollar" xfId="2276"/>
    <cellStyle name="Input Fixed [0]" xfId="2277"/>
    <cellStyle name="Input Float" xfId="2278"/>
    <cellStyle name="Input Normal" xfId="2279"/>
    <cellStyle name="Input Normal (0)" xfId="2280"/>
    <cellStyle name="Input Normal_~7945259" xfId="2281"/>
    <cellStyle name="Input Percent" xfId="2282"/>
    <cellStyle name="Input Percent (1)" xfId="2283"/>
    <cellStyle name="Input Percent [2]" xfId="2284"/>
    <cellStyle name="Input Percent_Data" xfId="2285"/>
    <cellStyle name="Input Titles" xfId="2286"/>
    <cellStyle name="InputBlueFont_Valuation " xfId="58"/>
    <cellStyle name="InputCell" xfId="2287"/>
    <cellStyle name="InputCurrency" xfId="2288"/>
    <cellStyle name="InputCurrency2" xfId="2289"/>
    <cellStyle name="inputExposure" xfId="5033"/>
    <cellStyle name="InputMultiple1" xfId="2290"/>
    <cellStyle name="InputPercent1" xfId="2291"/>
    <cellStyle name="Integer" xfId="2292"/>
    <cellStyle name="IS Summary" xfId="2293"/>
    <cellStyle name="Italic" xfId="2294"/>
    <cellStyle name="Item" xfId="2295"/>
    <cellStyle name="ItemTypeClass" xfId="2296"/>
    <cellStyle name="JPM" xfId="2297"/>
    <cellStyle name="l" xfId="2298"/>
    <cellStyle name="Label" xfId="2299"/>
    <cellStyle name="last line" xfId="2300"/>
    <cellStyle name="Lds1" xfId="2301"/>
    <cellStyle name="Left" xfId="2302"/>
    <cellStyle name="Lien hypertexte" xfId="2303"/>
    <cellStyle name="Lien hypertexte visité" xfId="2304"/>
    <cellStyle name="lightblue" xfId="2305"/>
    <cellStyle name="Line" xfId="2306"/>
    <cellStyle name="LineItem" xfId="2307"/>
    <cellStyle name="LineItemPrompt" xfId="5034"/>
    <cellStyle name="LineItemValue" xfId="5035"/>
    <cellStyle name="LineNum w/ Border" xfId="2308"/>
    <cellStyle name="LineNum w/ Border 2" xfId="2309"/>
    <cellStyle name="LineNum w/ Border 3" xfId="2310"/>
    <cellStyle name="LineNumbers" xfId="2311"/>
    <cellStyle name="LineNumbersFirstColumn" xfId="2312"/>
    <cellStyle name="Lines" xfId="2313"/>
    <cellStyle name="Link Currency (0)" xfId="2314"/>
    <cellStyle name="Link Currency (2)" xfId="2315"/>
    <cellStyle name="Link Units (0)" xfId="2316"/>
    <cellStyle name="Link Units (1)" xfId="2317"/>
    <cellStyle name="Link Units (2)" xfId="2318"/>
    <cellStyle name="Linked Cell" xfId="59" builtinId="24" customBuiltin="1"/>
    <cellStyle name="Linked Cell 10" xfId="5036"/>
    <cellStyle name="Linked Cell 10 2" xfId="5037"/>
    <cellStyle name="Linked Cell 11" xfId="5038"/>
    <cellStyle name="Linked Cell 11 2" xfId="5039"/>
    <cellStyle name="Linked Cell 12" xfId="5040"/>
    <cellStyle name="Linked Cell 12 2" xfId="5041"/>
    <cellStyle name="Linked Cell 13" xfId="5042"/>
    <cellStyle name="Linked Cell 13 2" xfId="5043"/>
    <cellStyle name="Linked Cell 14" xfId="5044"/>
    <cellStyle name="Linked Cell 14 2" xfId="5045"/>
    <cellStyle name="Linked Cell 15" xfId="5046"/>
    <cellStyle name="Linked Cell 15 2" xfId="5047"/>
    <cellStyle name="Linked Cell 16" xfId="5048"/>
    <cellStyle name="Linked Cell 16 2" xfId="5049"/>
    <cellStyle name="Linked Cell 17" xfId="5050"/>
    <cellStyle name="Linked Cell 17 2" xfId="5051"/>
    <cellStyle name="Linked Cell 18" xfId="5052"/>
    <cellStyle name="Linked Cell 18 2" xfId="5053"/>
    <cellStyle name="Linked Cell 19" xfId="5054"/>
    <cellStyle name="Linked Cell 19 2" xfId="5055"/>
    <cellStyle name="Linked Cell 2" xfId="5056"/>
    <cellStyle name="Linked Cell 2 2" xfId="5057"/>
    <cellStyle name="Linked Cell 20" xfId="5058"/>
    <cellStyle name="Linked Cell 20 2" xfId="5059"/>
    <cellStyle name="Linked Cell 21" xfId="5060"/>
    <cellStyle name="Linked Cell 21 2" xfId="5061"/>
    <cellStyle name="Linked Cell 22" xfId="5062"/>
    <cellStyle name="Linked Cell 23" xfId="5063"/>
    <cellStyle name="Linked Cell 24" xfId="5064"/>
    <cellStyle name="Linked Cell 25" xfId="5065"/>
    <cellStyle name="Linked Cell 26" xfId="5066"/>
    <cellStyle name="Linked Cell 27" xfId="5067"/>
    <cellStyle name="Linked Cell 28" xfId="5068"/>
    <cellStyle name="Linked Cell 29" xfId="5069"/>
    <cellStyle name="Linked Cell 3" xfId="5070"/>
    <cellStyle name="Linked Cell 3 2" xfId="5071"/>
    <cellStyle name="Linked Cell 30" xfId="5072"/>
    <cellStyle name="Linked Cell 31" xfId="5073"/>
    <cellStyle name="Linked Cell 32" xfId="5074"/>
    <cellStyle name="Linked Cell 33" xfId="5075"/>
    <cellStyle name="Linked Cell 34" xfId="5076"/>
    <cellStyle name="Linked Cell 35" xfId="5077"/>
    <cellStyle name="Linked Cell 36" xfId="5078"/>
    <cellStyle name="Linked Cell 4" xfId="5079"/>
    <cellStyle name="Linked Cell 4 2" xfId="5080"/>
    <cellStyle name="Linked Cell 5" xfId="5081"/>
    <cellStyle name="Linked Cell 5 2" xfId="5082"/>
    <cellStyle name="Linked Cell 6" xfId="5083"/>
    <cellStyle name="Linked Cell 6 2" xfId="5084"/>
    <cellStyle name="Linked Cell 7" xfId="5085"/>
    <cellStyle name="Linked Cell 7 2" xfId="5086"/>
    <cellStyle name="Linked Cell 8" xfId="5087"/>
    <cellStyle name="Linked Cell 8 2" xfId="5088"/>
    <cellStyle name="Linked Cell 9" xfId="5089"/>
    <cellStyle name="Linked Cell 9 2" xfId="5090"/>
    <cellStyle name="Linked Cells" xfId="2319"/>
    <cellStyle name="Linked-Sheet" xfId="2320"/>
    <cellStyle name="Linked-WB" xfId="2321"/>
    <cellStyle name="Locked" xfId="2322"/>
    <cellStyle name="m/d/yy" xfId="2323"/>
    <cellStyle name="MacroComment" xfId="2324"/>
    <cellStyle name="MacroHeading" xfId="2325"/>
    <cellStyle name="Magic" xfId="2326"/>
    <cellStyle name="Margins" xfId="2327"/>
    <cellStyle name="Middle" xfId="2328"/>
    <cellStyle name="Mifrog" xfId="2329"/>
    <cellStyle name="Migliaia (0)_07 Deut - FS0699HY" xfId="2330"/>
    <cellStyle name="Migliaia_07 Deut - FS0699HY" xfId="2331"/>
    <cellStyle name="Millares [0]_10 AVERIAS MASIVAS + ANT" xfId="2332"/>
    <cellStyle name="Millares_10 AVERIAS MASIVAS + ANT" xfId="2333"/>
    <cellStyle name="Milliers [0]_!!!GO" xfId="2334"/>
    <cellStyle name="Milliers_!!!GO" xfId="2335"/>
    <cellStyle name="Millions" xfId="2336"/>
    <cellStyle name="Millions 2" xfId="2337"/>
    <cellStyle name="Millions 3" xfId="2338"/>
    <cellStyle name="Millions[1]" xfId="2339"/>
    <cellStyle name="Millions_~0154029" xfId="2340"/>
    <cellStyle name="Moneda [0]_10 AVERIAS MASIVAS + ANT" xfId="2341"/>
    <cellStyle name="Moneda_10 AVERIAS MASIVAS + ANT" xfId="2342"/>
    <cellStyle name="Monétaire [0]_!!!GO" xfId="2343"/>
    <cellStyle name="Monétaire_!!!GO" xfId="2344"/>
    <cellStyle name="Monetario" xfId="2345"/>
    <cellStyle name="MonthYear" xfId="2346"/>
    <cellStyle name="Mul1" xfId="2347"/>
    <cellStyle name="Multiple" xfId="2348"/>
    <cellStyle name="Multiple [0]" xfId="2349"/>
    <cellStyle name="Multiple [1]" xfId="2350"/>
    <cellStyle name="Multiple 10" xfId="2351"/>
    <cellStyle name="Multiple 2" xfId="2352"/>
    <cellStyle name="Multiple 3" xfId="2353"/>
    <cellStyle name="Multiple 4" xfId="2354"/>
    <cellStyle name="Multiple 5" xfId="2355"/>
    <cellStyle name="Multiple 6" xfId="2356"/>
    <cellStyle name="Multiple 7" xfId="2357"/>
    <cellStyle name="Multiple 8" xfId="2358"/>
    <cellStyle name="Multiple 9" xfId="2359"/>
    <cellStyle name="Multiple(1)" xfId="2360"/>
    <cellStyle name="Multiple(2)" xfId="2361"/>
    <cellStyle name="Multiple_1Q10 ERF Supplement 3-15-10 Check" xfId="2362"/>
    <cellStyle name="Multiple1" xfId="2363"/>
    <cellStyle name="My Date" xfId="5091"/>
    <cellStyle name="My Date 2" xfId="5092"/>
    <cellStyle name="My Date 3" xfId="5093"/>
    <cellStyle name="n*" xfId="2364"/>
    <cellStyle name="NA is zero" xfId="2365"/>
    <cellStyle name="Needs update" xfId="2366"/>
    <cellStyle name="Neutral" xfId="60" builtinId="28" customBuiltin="1"/>
    <cellStyle name="Neutral 10" xfId="5094"/>
    <cellStyle name="Neutral 10 2" xfId="5095"/>
    <cellStyle name="Neutral 11" xfId="5096"/>
    <cellStyle name="Neutral 11 2" xfId="5097"/>
    <cellStyle name="Neutral 12" xfId="5098"/>
    <cellStyle name="Neutral 12 2" xfId="5099"/>
    <cellStyle name="Neutral 13" xfId="5100"/>
    <cellStyle name="Neutral 13 2" xfId="5101"/>
    <cellStyle name="Neutral 14" xfId="5102"/>
    <cellStyle name="Neutral 14 2" xfId="5103"/>
    <cellStyle name="Neutral 15" xfId="5104"/>
    <cellStyle name="Neutral 15 2" xfId="5105"/>
    <cellStyle name="Neutral 16" xfId="5106"/>
    <cellStyle name="Neutral 16 2" xfId="5107"/>
    <cellStyle name="Neutral 17" xfId="5108"/>
    <cellStyle name="Neutral 17 2" xfId="5109"/>
    <cellStyle name="Neutral 18" xfId="5110"/>
    <cellStyle name="Neutral 18 2" xfId="5111"/>
    <cellStyle name="Neutral 19" xfId="5112"/>
    <cellStyle name="Neutral 19 2" xfId="5113"/>
    <cellStyle name="Neutral 2" xfId="5114"/>
    <cellStyle name="Neutral 2 2" xfId="5115"/>
    <cellStyle name="Neutral 20" xfId="5116"/>
    <cellStyle name="Neutral 20 2" xfId="5117"/>
    <cellStyle name="Neutral 21" xfId="5118"/>
    <cellStyle name="Neutral 21 2" xfId="5119"/>
    <cellStyle name="Neutral 22" xfId="5120"/>
    <cellStyle name="Neutral 23" xfId="5121"/>
    <cellStyle name="Neutral 24" xfId="5122"/>
    <cellStyle name="Neutral 25" xfId="5123"/>
    <cellStyle name="Neutral 26" xfId="5124"/>
    <cellStyle name="Neutral 27" xfId="5125"/>
    <cellStyle name="Neutral 28" xfId="5126"/>
    <cellStyle name="Neutral 29" xfId="5127"/>
    <cellStyle name="Neutral 3" xfId="5128"/>
    <cellStyle name="Neutral 3 2" xfId="5129"/>
    <cellStyle name="Neutral 30" xfId="5130"/>
    <cellStyle name="Neutral 31" xfId="5131"/>
    <cellStyle name="Neutral 32" xfId="5132"/>
    <cellStyle name="Neutral 33" xfId="5133"/>
    <cellStyle name="Neutral 34" xfId="5134"/>
    <cellStyle name="Neutral 35" xfId="5135"/>
    <cellStyle name="Neutral 36" xfId="5136"/>
    <cellStyle name="Neutral 4" xfId="5137"/>
    <cellStyle name="Neutral 4 2" xfId="5138"/>
    <cellStyle name="Neutral 5" xfId="5139"/>
    <cellStyle name="Neutral 5 2" xfId="5140"/>
    <cellStyle name="Neutral 6" xfId="5141"/>
    <cellStyle name="Neutral 6 2" xfId="5142"/>
    <cellStyle name="Neutral 7" xfId="5143"/>
    <cellStyle name="Neutral 7 2" xfId="5144"/>
    <cellStyle name="Neutral 8" xfId="5145"/>
    <cellStyle name="Neutral 8 2" xfId="5146"/>
    <cellStyle name="Neutral 9" xfId="5147"/>
    <cellStyle name="Neutral 9 2" xfId="5148"/>
    <cellStyle name="New Times Roman" xfId="2367"/>
    <cellStyle name="NewAcct" xfId="2368"/>
    <cellStyle name="newstyle" xfId="2369"/>
    <cellStyle name="no dec" xfId="2370"/>
    <cellStyle name="No-Action" xfId="2371"/>
    <cellStyle name="NoEntry" xfId="2372"/>
    <cellStyle name="NoMultiple(1)" xfId="2373"/>
    <cellStyle name="NoMultiple(2)" xfId="2374"/>
    <cellStyle name="NonBoldCoverHyperlink" xfId="5149"/>
    <cellStyle name="NoPercent(0)" xfId="2375"/>
    <cellStyle name="NoPercent(1)" xfId="2376"/>
    <cellStyle name="NoPercent(2)" xfId="2377"/>
    <cellStyle name="Nor" xfId="2378"/>
    <cellStyle name="Normal" xfId="0" builtinId="0"/>
    <cellStyle name="Normal--" xfId="2379"/>
    <cellStyle name="Normal - Style1" xfId="2380"/>
    <cellStyle name="Normal - Style1 2" xfId="5150"/>
    <cellStyle name="Normal - Style2" xfId="2381"/>
    <cellStyle name="Normal - Style3" xfId="2382"/>
    <cellStyle name="Normal - Style4" xfId="2383"/>
    <cellStyle name="Normal - Style5" xfId="2384"/>
    <cellStyle name="Normal - Style6" xfId="2385"/>
    <cellStyle name="Normal - Style7" xfId="2386"/>
    <cellStyle name="Normal - Style8" xfId="2387"/>
    <cellStyle name="Normal [0]" xfId="2388"/>
    <cellStyle name="Normal [1]" xfId="2389"/>
    <cellStyle name="Normal [2]" xfId="2390"/>
    <cellStyle name="Normal [3]" xfId="2391"/>
    <cellStyle name="Normal 10" xfId="2392"/>
    <cellStyle name="Normal 10 2" xfId="2393"/>
    <cellStyle name="Normal 10 3" xfId="2394"/>
    <cellStyle name="Normal 10 3 2" xfId="2395"/>
    <cellStyle name="Normal 10 4" xfId="5151"/>
    <cellStyle name="Normal 10 5" xfId="5152"/>
    <cellStyle name="Normal 10 6" xfId="5153"/>
    <cellStyle name="Normal 10 7" xfId="5154"/>
    <cellStyle name="Normal 11" xfId="2396"/>
    <cellStyle name="Normal 11 2" xfId="5155"/>
    <cellStyle name="Normal 11 3" xfId="5156"/>
    <cellStyle name="Normal 11 4" xfId="5157"/>
    <cellStyle name="Normal 11 5" xfId="5158"/>
    <cellStyle name="Normal 12" xfId="2397"/>
    <cellStyle name="Normal 12 2" xfId="5159"/>
    <cellStyle name="Normal 12 3" xfId="5160"/>
    <cellStyle name="Normal 12 4" xfId="5161"/>
    <cellStyle name="Normal 12 5" xfId="5162"/>
    <cellStyle name="Normal 13" xfId="2398"/>
    <cellStyle name="Normal 13 2" xfId="5163"/>
    <cellStyle name="Normal 13 2 2" xfId="5164"/>
    <cellStyle name="Normal 13 2 3" xfId="5165"/>
    <cellStyle name="Normal 13 3" xfId="5166"/>
    <cellStyle name="Normal 13 4" xfId="5167"/>
    <cellStyle name="Normal 13 5" xfId="5168"/>
    <cellStyle name="Normal 13 6" xfId="5169"/>
    <cellStyle name="Normal 14" xfId="2399"/>
    <cellStyle name="Normal 14 2" xfId="5170"/>
    <cellStyle name="Normal 14 3" xfId="5171"/>
    <cellStyle name="Normal 14 4" xfId="5172"/>
    <cellStyle name="Normal 15" xfId="2400"/>
    <cellStyle name="Normal 15 2" xfId="5173"/>
    <cellStyle name="Normal 15 2 2" xfId="5174"/>
    <cellStyle name="Normal 15 3" xfId="5175"/>
    <cellStyle name="Normal 15 4" xfId="5176"/>
    <cellStyle name="Normal 15 5" xfId="5177"/>
    <cellStyle name="Normal 16" xfId="2401"/>
    <cellStyle name="Normal 16 2" xfId="5178"/>
    <cellStyle name="Normal 16 3" xfId="5179"/>
    <cellStyle name="Normal 16 4" xfId="5180"/>
    <cellStyle name="Normal 16 5" xfId="5181"/>
    <cellStyle name="Normal 17" xfId="2402"/>
    <cellStyle name="Normal 17 2" xfId="5182"/>
    <cellStyle name="Normal 18" xfId="2403"/>
    <cellStyle name="Normal 18 2" xfId="5183"/>
    <cellStyle name="Normal 18 3" xfId="5184"/>
    <cellStyle name="Normal 19" xfId="2404"/>
    <cellStyle name="Normal 19 2" xfId="5185"/>
    <cellStyle name="Normal 19 3" xfId="5186"/>
    <cellStyle name="Normal 2" xfId="2405"/>
    <cellStyle name="Normal 2 10" xfId="5187"/>
    <cellStyle name="Normal 2 11" xfId="5188"/>
    <cellStyle name="Normal 2 13 2" xfId="5189"/>
    <cellStyle name="Normal 2 2" xfId="2406"/>
    <cellStyle name="Normal 2 2 2" xfId="5190"/>
    <cellStyle name="Normal 2 2 3" xfId="5191"/>
    <cellStyle name="Normal 2 2 4" xfId="5192"/>
    <cellStyle name="Normal 2 2_Consumer Portfolio Loss Projections Template_coversheet - COMBINED_Consumer Portfolio Loss Projections Template_coversheet - COMBINED -1.4.2011" xfId="5193"/>
    <cellStyle name="Normal 2 3" xfId="2407"/>
    <cellStyle name="Normal 2 3 2" xfId="2408"/>
    <cellStyle name="Normal 2 3 3" xfId="2409"/>
    <cellStyle name="Normal 2 4" xfId="2410"/>
    <cellStyle name="Normal 2 4 2" xfId="5194"/>
    <cellStyle name="Normal 2 5" xfId="5195"/>
    <cellStyle name="Normal 2 6" xfId="5196"/>
    <cellStyle name="Normal 2 7" xfId="5197"/>
    <cellStyle name="Normal 2 8" xfId="5198"/>
    <cellStyle name="Normal 2 9" xfId="5199"/>
    <cellStyle name="Normal 2_20091104_MHA TDR NonImp 10-8 v3 1_Kline" xfId="5200"/>
    <cellStyle name="Normal 20" xfId="2411"/>
    <cellStyle name="Normal 20 2" xfId="5201"/>
    <cellStyle name="Normal 21" xfId="2412"/>
    <cellStyle name="Normal 21 2" xfId="2413"/>
    <cellStyle name="Normal 22" xfId="2414"/>
    <cellStyle name="Normal 22 2" xfId="5202"/>
    <cellStyle name="Normal 23" xfId="2415"/>
    <cellStyle name="Normal 24" xfId="2416"/>
    <cellStyle name="Normal 25" xfId="2417"/>
    <cellStyle name="Normal 26" xfId="2418"/>
    <cellStyle name="Normal 26 2" xfId="5203"/>
    <cellStyle name="Normal 27" xfId="2419"/>
    <cellStyle name="Normal 27 2" xfId="2420"/>
    <cellStyle name="Normal 27 3" xfId="2421"/>
    <cellStyle name="Normal 28" xfId="2422"/>
    <cellStyle name="Normal 28 2" xfId="2423"/>
    <cellStyle name="Normal 28 3" xfId="2424"/>
    <cellStyle name="Normal 29" xfId="2425"/>
    <cellStyle name="Normal 29 2" xfId="2426"/>
    <cellStyle name="Normal 29 3" xfId="2427"/>
    <cellStyle name="Normal 3" xfId="2428"/>
    <cellStyle name="Normal 3 10" xfId="5204"/>
    <cellStyle name="Normal 3 11" xfId="5205"/>
    <cellStyle name="Normal 3 2" xfId="2429"/>
    <cellStyle name="Normal 3 2 2" xfId="2430"/>
    <cellStyle name="Normal 3 2 2 2" xfId="5206"/>
    <cellStyle name="Normal 3 3" xfId="2431"/>
    <cellStyle name="Normal 3 3 2" xfId="5207"/>
    <cellStyle name="Normal 3 4" xfId="2432"/>
    <cellStyle name="Normal 3 4 2" xfId="2433"/>
    <cellStyle name="Normal 3 4 3" xfId="2434"/>
    <cellStyle name="Normal 3 4 4" xfId="2435"/>
    <cellStyle name="Normal 3 5" xfId="2436"/>
    <cellStyle name="Normal 3 6" xfId="2437"/>
    <cellStyle name="Normal 3 7" xfId="2438"/>
    <cellStyle name="Normal 3 8" xfId="2439"/>
    <cellStyle name="Normal 3 9" xfId="5208"/>
    <cellStyle name="Normal 3_1Q10 SOP 03-3 Summary" xfId="5209"/>
    <cellStyle name="Normal 30" xfId="2440"/>
    <cellStyle name="Normal 30 2" xfId="2441"/>
    <cellStyle name="Normal 30 3" xfId="2442"/>
    <cellStyle name="Normal 31" xfId="2443"/>
    <cellStyle name="Normal 31 2" xfId="2444"/>
    <cellStyle name="Normal 31 3" xfId="2445"/>
    <cellStyle name="Normal 32" xfId="2446"/>
    <cellStyle name="Normal 32 2" xfId="2447"/>
    <cellStyle name="Normal 32 3" xfId="2448"/>
    <cellStyle name="Normal 33" xfId="2449"/>
    <cellStyle name="Normal 33 2" xfId="2450"/>
    <cellStyle name="Normal 33 3" xfId="2451"/>
    <cellStyle name="Normal 34" xfId="2452"/>
    <cellStyle name="Normal 35" xfId="2453"/>
    <cellStyle name="Normal 36" xfId="2454"/>
    <cellStyle name="Normal 37" xfId="2455"/>
    <cellStyle name="Normal 38" xfId="2456"/>
    <cellStyle name="Normal 38 2" xfId="5210"/>
    <cellStyle name="Normal 39" xfId="2457"/>
    <cellStyle name="Normal 4" xfId="67"/>
    <cellStyle name="Normal 4 10" xfId="5211"/>
    <cellStyle name="Normal 4 11" xfId="5212"/>
    <cellStyle name="Normal 4 2" xfId="2458"/>
    <cellStyle name="Normal 4 2 2" xfId="5213"/>
    <cellStyle name="Normal 4 3" xfId="2459"/>
    <cellStyle name="Normal 4 4" xfId="2460"/>
    <cellStyle name="Normal 4 5" xfId="2461"/>
    <cellStyle name="Normal 4 6" xfId="2462"/>
    <cellStyle name="Normal 4 7" xfId="5214"/>
    <cellStyle name="Normal 4 8" xfId="5215"/>
    <cellStyle name="Normal 4 9" xfId="5216"/>
    <cellStyle name="Normal 4_1Q10 Disclosure - SOP 03-3 Merrill 10_161" xfId="5217"/>
    <cellStyle name="Normal 40" xfId="2463"/>
    <cellStyle name="Normal 41" xfId="2464"/>
    <cellStyle name="Normal 42" xfId="2465"/>
    <cellStyle name="Normal 43" xfId="2466"/>
    <cellStyle name="Normal 44" xfId="2467"/>
    <cellStyle name="Normal 45" xfId="2468"/>
    <cellStyle name="Normal 45 2" xfId="2469"/>
    <cellStyle name="Normal 45 3" xfId="2470"/>
    <cellStyle name="Normal 45 3 2" xfId="2471"/>
    <cellStyle name="Normal 46" xfId="2472"/>
    <cellStyle name="Normal 47" xfId="2473"/>
    <cellStyle name="Normal 48" xfId="2474"/>
    <cellStyle name="Normal 49" xfId="2475"/>
    <cellStyle name="Normal 5" xfId="2476"/>
    <cellStyle name="Normal 5 2" xfId="2477"/>
    <cellStyle name="Normal 5 2 2" xfId="2478"/>
    <cellStyle name="Normal 5 2 2 2" xfId="2479"/>
    <cellStyle name="Normal 5 2 2 3" xfId="2480"/>
    <cellStyle name="Normal 5 2 2 4" xfId="2481"/>
    <cellStyle name="Normal 5 3" xfId="2482"/>
    <cellStyle name="Normal 5 4" xfId="2483"/>
    <cellStyle name="Normal 5 5" xfId="5218"/>
    <cellStyle name="Normal 5 6" xfId="5219"/>
    <cellStyle name="Normal 5 7" xfId="5220"/>
    <cellStyle name="Normal 5_3Q10 SOP 03-3 Accretable Yield Disclosure" xfId="5221"/>
    <cellStyle name="Normal 50" xfId="2484"/>
    <cellStyle name="Normal 51" xfId="2485"/>
    <cellStyle name="Normal 52" xfId="2486"/>
    <cellStyle name="Normal 53" xfId="2487"/>
    <cellStyle name="Normal 54" xfId="2488"/>
    <cellStyle name="Normal 55" xfId="2489"/>
    <cellStyle name="Normal 56" xfId="2490"/>
    <cellStyle name="Normal 57" xfId="2491"/>
    <cellStyle name="Normal 58" xfId="2492"/>
    <cellStyle name="Normal 59" xfId="2493"/>
    <cellStyle name="Normal 6" xfId="2494"/>
    <cellStyle name="Normal 6 2" xfId="5222"/>
    <cellStyle name="Normal 6 3" xfId="5223"/>
    <cellStyle name="Normal 6 4" xfId="5224"/>
    <cellStyle name="Normal 6 5" xfId="5225"/>
    <cellStyle name="Normal 6 6" xfId="5226"/>
    <cellStyle name="Normal 60" xfId="2495"/>
    <cellStyle name="Normal 61" xfId="2496"/>
    <cellStyle name="Normal 62" xfId="2497"/>
    <cellStyle name="Normal 63" xfId="2498"/>
    <cellStyle name="Normal 64" xfId="2499"/>
    <cellStyle name="Normal 65" xfId="2500"/>
    <cellStyle name="Normal 66" xfId="2501"/>
    <cellStyle name="Normal 67" xfId="2502"/>
    <cellStyle name="Normal 68" xfId="2503"/>
    <cellStyle name="Normal 69" xfId="2504"/>
    <cellStyle name="Normal 7" xfId="2505"/>
    <cellStyle name="Normal 7 2" xfId="5227"/>
    <cellStyle name="Normal 7 2 2" xfId="5228"/>
    <cellStyle name="Normal 7 2 3" xfId="5229"/>
    <cellStyle name="Normal 7 3" xfId="5230"/>
    <cellStyle name="Normal 7 4" xfId="5231"/>
    <cellStyle name="Normal 7 5" xfId="5232"/>
    <cellStyle name="Normal 7 6" xfId="5233"/>
    <cellStyle name="Normal 7 7" xfId="5234"/>
    <cellStyle name="Normal 70" xfId="2506"/>
    <cellStyle name="Normal 70 2" xfId="2507"/>
    <cellStyle name="Normal 71" xfId="2508"/>
    <cellStyle name="Normal 72" xfId="2509"/>
    <cellStyle name="Normal 72 2" xfId="2510"/>
    <cellStyle name="Normal 73" xfId="2511"/>
    <cellStyle name="Normal 73 2" xfId="2512"/>
    <cellStyle name="Normal 74" xfId="2513"/>
    <cellStyle name="Normal 75" xfId="2514"/>
    <cellStyle name="Normal 76" xfId="5235"/>
    <cellStyle name="Normal 77" xfId="5236"/>
    <cellStyle name="Normal 8" xfId="2515"/>
    <cellStyle name="Normal 8 2" xfId="2516"/>
    <cellStyle name="Normal 8 2 2" xfId="2517"/>
    <cellStyle name="Normal 8 3" xfId="2518"/>
    <cellStyle name="Normal 8 4" xfId="2519"/>
    <cellStyle name="Normal 8 5" xfId="2520"/>
    <cellStyle name="Normal 8 6" xfId="5237"/>
    <cellStyle name="Normal 9" xfId="2521"/>
    <cellStyle name="Normal 9 2" xfId="2522"/>
    <cellStyle name="Normal 9 3" xfId="5238"/>
    <cellStyle name="Normal 9 4" xfId="5239"/>
    <cellStyle name="Normal 9 5" xfId="5240"/>
    <cellStyle name="Normal Bold" xfId="2523"/>
    <cellStyle name="Normal Bold [0]" xfId="2524"/>
    <cellStyle name="Normal Bold_Copy of Global IB Risk Bal Sht 5th Aug 2010" xfId="2525"/>
    <cellStyle name="Normal Pct" xfId="2526"/>
    <cellStyle name="Normal(0)CenGreen" xfId="2527"/>
    <cellStyle name="Normal(0)Center" xfId="2528"/>
    <cellStyle name="Normal(0)Center2" xfId="2529"/>
    <cellStyle name="Normal--_ARM Roof_Val v7" xfId="2530"/>
    <cellStyle name="Normal0" xfId="2531"/>
    <cellStyle name="Normal1" xfId="5241"/>
    <cellStyle name="Normal2" xfId="2532"/>
    <cellStyle name="Normal2 2" xfId="2533"/>
    <cellStyle name="Normal2 3" xfId="2534"/>
    <cellStyle name="NormalBold" xfId="2535"/>
    <cellStyle name="NormalCurrencyCenter" xfId="2536"/>
    <cellStyle name="Normale_07 Deut - FS0699HY" xfId="2537"/>
    <cellStyle name="NormalInput" xfId="2538"/>
    <cellStyle name="NormalInput1" xfId="2539"/>
    <cellStyle name="NormalInput2" xfId="2540"/>
    <cellStyle name="NormalLarge" xfId="2541"/>
    <cellStyle name="NormalMultiple" xfId="2542"/>
    <cellStyle name="NormalOutput" xfId="2543"/>
    <cellStyle name="NormalUnprotect" xfId="2544"/>
    <cellStyle name="Normalx" xfId="2545"/>
    <cellStyle name="NormalxShadow" xfId="2546"/>
    <cellStyle name="Not Implemented" xfId="2547"/>
    <cellStyle name="Not_Excession" xfId="2548"/>
    <cellStyle name="Note" xfId="61" builtinId="10" customBuiltin="1"/>
    <cellStyle name="Note 10" xfId="5242"/>
    <cellStyle name="Note 10 2" xfId="5243"/>
    <cellStyle name="Note 11" xfId="5244"/>
    <cellStyle name="Note 11 2" xfId="5245"/>
    <cellStyle name="Note 12" xfId="5246"/>
    <cellStyle name="Note 12 2" xfId="5247"/>
    <cellStyle name="Note 13" xfId="5248"/>
    <cellStyle name="Note 13 2" xfId="5249"/>
    <cellStyle name="Note 14" xfId="5250"/>
    <cellStyle name="Note 14 2" xfId="5251"/>
    <cellStyle name="Note 15" xfId="5252"/>
    <cellStyle name="Note 15 2" xfId="5253"/>
    <cellStyle name="Note 16" xfId="5254"/>
    <cellStyle name="Note 16 2" xfId="5255"/>
    <cellStyle name="Note 17" xfId="5256"/>
    <cellStyle name="Note 17 2" xfId="5257"/>
    <cellStyle name="Note 18" xfId="5258"/>
    <cellStyle name="Note 18 2" xfId="5259"/>
    <cellStyle name="Note 19" xfId="5260"/>
    <cellStyle name="Note 19 2" xfId="5261"/>
    <cellStyle name="Note 2" xfId="2549"/>
    <cellStyle name="Note 2 2" xfId="5262"/>
    <cellStyle name="Note 2 2 2" xfId="5263"/>
    <cellStyle name="Note 2 2 3" xfId="5264"/>
    <cellStyle name="Note 2 2 4" xfId="5265"/>
    <cellStyle name="Note 2 2 5" xfId="5266"/>
    <cellStyle name="Note 2 3" xfId="5267"/>
    <cellStyle name="Note 2 4" xfId="5268"/>
    <cellStyle name="Note 2 5" xfId="5269"/>
    <cellStyle name="Note 2 6" xfId="5270"/>
    <cellStyle name="Note 20" xfId="5271"/>
    <cellStyle name="Note 20 2" xfId="5272"/>
    <cellStyle name="Note 21" xfId="5273"/>
    <cellStyle name="Note 21 2" xfId="5274"/>
    <cellStyle name="Note 22" xfId="5275"/>
    <cellStyle name="Note 23" xfId="5276"/>
    <cellStyle name="Note 24" xfId="5277"/>
    <cellStyle name="Note 25" xfId="5278"/>
    <cellStyle name="Note 26" xfId="5279"/>
    <cellStyle name="Note 27" xfId="5280"/>
    <cellStyle name="Note 28" xfId="5281"/>
    <cellStyle name="Note 29" xfId="5282"/>
    <cellStyle name="Note 3" xfId="2550"/>
    <cellStyle name="Note 3 2" xfId="5283"/>
    <cellStyle name="Note 3 2 2" xfId="5284"/>
    <cellStyle name="Note 3 3" xfId="5285"/>
    <cellStyle name="Note 30" xfId="5286"/>
    <cellStyle name="Note 31" xfId="5287"/>
    <cellStyle name="Note 32" xfId="5288"/>
    <cellStyle name="Note 33" xfId="5289"/>
    <cellStyle name="Note 34" xfId="5290"/>
    <cellStyle name="Note 35" xfId="5291"/>
    <cellStyle name="Note 36" xfId="5292"/>
    <cellStyle name="Note 4" xfId="2551"/>
    <cellStyle name="Note 4 2" xfId="5293"/>
    <cellStyle name="Note 4 3" xfId="5294"/>
    <cellStyle name="Note 5" xfId="5295"/>
    <cellStyle name="Note 5 2" xfId="5296"/>
    <cellStyle name="Note 5 3" xfId="5297"/>
    <cellStyle name="Note 6" xfId="5298"/>
    <cellStyle name="Note 6 2" xfId="5299"/>
    <cellStyle name="Note 6 2 2" xfId="5300"/>
    <cellStyle name="Note 6 3" xfId="5301"/>
    <cellStyle name="Note 6 4" xfId="5302"/>
    <cellStyle name="Note 6 5" xfId="5303"/>
    <cellStyle name="Note 7" xfId="5304"/>
    <cellStyle name="Note 7 2" xfId="5305"/>
    <cellStyle name="Note 7 2 2" xfId="5306"/>
    <cellStyle name="Note 7 3" xfId="5307"/>
    <cellStyle name="Note 7 4" xfId="5308"/>
    <cellStyle name="Note 7 5" xfId="5309"/>
    <cellStyle name="Note 8" xfId="5310"/>
    <cellStyle name="Note 8 2" xfId="5311"/>
    <cellStyle name="Note 9" xfId="5312"/>
    <cellStyle name="Note 9 2" xfId="5313"/>
    <cellStyle name="nplode" xfId="2552"/>
    <cellStyle name="nPlosion" xfId="2553"/>
    <cellStyle name="NPPESalesPct" xfId="2554"/>
    <cellStyle name="num,nodecpts" xfId="2555"/>
    <cellStyle name="Num1" xfId="2556"/>
    <cellStyle name="Number" xfId="2557"/>
    <cellStyle name="Number [0]" xfId="2558"/>
    <cellStyle name="Number(0)" xfId="2559"/>
    <cellStyle name="Number(1)" xfId="2560"/>
    <cellStyle name="Number(2)" xfId="2561"/>
    <cellStyle name="Number_~9831392" xfId="2562"/>
    <cellStyle name="Number2DecimalStyle" xfId="2563"/>
    <cellStyle name="Number2DecimalStyle 2" xfId="2564"/>
    <cellStyle name="Number2DecimalStyle 3" xfId="2565"/>
    <cellStyle name="NumberFormat" xfId="2566"/>
    <cellStyle name="Numbers" xfId="2567"/>
    <cellStyle name="Numbers - Bold" xfId="2568"/>
    <cellStyle name="Numbers - Bold - Italic" xfId="2569"/>
    <cellStyle name="Numbers - Bold - Italic 2" xfId="2570"/>
    <cellStyle name="Numbers - Bold - Italic 3" xfId="2571"/>
    <cellStyle name="Numbers - Bold 10" xfId="2572"/>
    <cellStyle name="Numbers - Bold 2" xfId="2573"/>
    <cellStyle name="Numbers - Bold 3" xfId="2574"/>
    <cellStyle name="Numbers - Bold 4" xfId="2575"/>
    <cellStyle name="Numbers - Bold 5" xfId="2576"/>
    <cellStyle name="Numbers - Bold 6" xfId="2577"/>
    <cellStyle name="Numbers - Bold 7" xfId="2578"/>
    <cellStyle name="Numbers - Bold 8" xfId="2579"/>
    <cellStyle name="Numbers - Bold 9" xfId="2580"/>
    <cellStyle name="Numbers - Bold_3Q09 ERF Supplement 9-17-09 revised 10022009" xfId="2581"/>
    <cellStyle name="Numbers - Large" xfId="2582"/>
    <cellStyle name="Numbers 10" xfId="2583"/>
    <cellStyle name="Numbers 2" xfId="2584"/>
    <cellStyle name="Numbers 3" xfId="2585"/>
    <cellStyle name="Numbers 4" xfId="2586"/>
    <cellStyle name="Numbers 5" xfId="2587"/>
    <cellStyle name="Numbers 6" xfId="2588"/>
    <cellStyle name="Numbers 7" xfId="2589"/>
    <cellStyle name="Numbers 8" xfId="2590"/>
    <cellStyle name="Numbers 9" xfId="2591"/>
    <cellStyle name="Numbers_1Q10 ERF Supplement 3-15-10 Check" xfId="2592"/>
    <cellStyle name="NumWhole" xfId="5314"/>
    <cellStyle name="NumWhole 2" xfId="5315"/>
    <cellStyle name="NumWhole 3" xfId="5316"/>
    <cellStyle name="NumWhole 4" xfId="5317"/>
    <cellStyle name="NumWhole 5" xfId="5318"/>
    <cellStyle name="NumWhole 6" xfId="5319"/>
    <cellStyle name="nVision" xfId="2593"/>
    <cellStyle name="NWI%S" xfId="2594"/>
    <cellStyle name="O1" xfId="2595"/>
    <cellStyle name="O2" xfId="2596"/>
    <cellStyle name="Œ…‹æØ‚è [0.00]_!!!GO" xfId="2597"/>
    <cellStyle name="Œ…‹æØ‚è_!!!GO" xfId="2598"/>
    <cellStyle name="One_Decimal_Dollar" xfId="5320"/>
    <cellStyle name="optionalExposure" xfId="5321"/>
    <cellStyle name="OSW_ColumnLabels" xfId="2599"/>
    <cellStyle name="outh America" xfId="2600"/>
    <cellStyle name="Output" xfId="62" builtinId="21" customBuiltin="1"/>
    <cellStyle name="Output 10" xfId="5322"/>
    <cellStyle name="Output 10 2" xfId="5323"/>
    <cellStyle name="Output 11" xfId="5324"/>
    <cellStyle name="Output 11 2" xfId="5325"/>
    <cellStyle name="Output 12" xfId="5326"/>
    <cellStyle name="Output 12 2" xfId="5327"/>
    <cellStyle name="Output 13" xfId="5328"/>
    <cellStyle name="Output 13 2" xfId="5329"/>
    <cellStyle name="Output 14" xfId="5330"/>
    <cellStyle name="Output 14 2" xfId="5331"/>
    <cellStyle name="Output 15" xfId="5332"/>
    <cellStyle name="Output 15 2" xfId="5333"/>
    <cellStyle name="Output 16" xfId="5334"/>
    <cellStyle name="Output 16 2" xfId="5335"/>
    <cellStyle name="Output 17" xfId="5336"/>
    <cellStyle name="Output 17 2" xfId="5337"/>
    <cellStyle name="Output 18" xfId="5338"/>
    <cellStyle name="Output 18 2" xfId="5339"/>
    <cellStyle name="Output 19" xfId="5340"/>
    <cellStyle name="Output 19 2" xfId="5341"/>
    <cellStyle name="output 2" xfId="2601"/>
    <cellStyle name="Output 2 2" xfId="5342"/>
    <cellStyle name="Output 20" xfId="5343"/>
    <cellStyle name="Output 20 2" xfId="5344"/>
    <cellStyle name="Output 21" xfId="5345"/>
    <cellStyle name="Output 21 2" xfId="5346"/>
    <cellStyle name="Output 22" xfId="5347"/>
    <cellStyle name="Output 23" xfId="5348"/>
    <cellStyle name="Output 24" xfId="5349"/>
    <cellStyle name="Output 25" xfId="5350"/>
    <cellStyle name="Output 26" xfId="5351"/>
    <cellStyle name="Output 27" xfId="5352"/>
    <cellStyle name="Output 28" xfId="5353"/>
    <cellStyle name="Output 29" xfId="5354"/>
    <cellStyle name="output 3" xfId="2602"/>
    <cellStyle name="Output 3 2" xfId="5355"/>
    <cellStyle name="Output 30" xfId="5356"/>
    <cellStyle name="Output 31" xfId="5357"/>
    <cellStyle name="Output 32" xfId="5358"/>
    <cellStyle name="Output 33" xfId="5359"/>
    <cellStyle name="Output 34" xfId="5360"/>
    <cellStyle name="Output 35" xfId="5361"/>
    <cellStyle name="Output 36" xfId="5362"/>
    <cellStyle name="Output 4" xfId="5363"/>
    <cellStyle name="Output 4 2" xfId="5364"/>
    <cellStyle name="Output 5" xfId="5365"/>
    <cellStyle name="Output 5 2" xfId="5366"/>
    <cellStyle name="Output 6" xfId="5367"/>
    <cellStyle name="Output 6 2" xfId="5368"/>
    <cellStyle name="Output 7" xfId="5369"/>
    <cellStyle name="Output 7 2" xfId="5370"/>
    <cellStyle name="Output 8" xfId="5371"/>
    <cellStyle name="Output 8 2" xfId="5372"/>
    <cellStyle name="Output 9" xfId="5373"/>
    <cellStyle name="Output 9 2" xfId="5374"/>
    <cellStyle name="Output Amounts" xfId="2603"/>
    <cellStyle name="Output Column Headings" xfId="2604"/>
    <cellStyle name="Output Line Items" xfId="2605"/>
    <cellStyle name="Output Percent" xfId="2606"/>
    <cellStyle name="Output Percent (0)" xfId="2607"/>
    <cellStyle name="Output Percent_Data" xfId="2608"/>
    <cellStyle name="Output Report Heading" xfId="2609"/>
    <cellStyle name="Output Report Title" xfId="2610"/>
    <cellStyle name="P1" xfId="2611"/>
    <cellStyle name="P2" xfId="2612"/>
    <cellStyle name="Page 1" xfId="2613"/>
    <cellStyle name="Page 2" xfId="2614"/>
    <cellStyle name="Page 3" xfId="2615"/>
    <cellStyle name="Page 4" xfId="2616"/>
    <cellStyle name="Page 5" xfId="2617"/>
    <cellStyle name="Page 6" xfId="2618"/>
    <cellStyle name="Page 7" xfId="2619"/>
    <cellStyle name="Page Heading Large" xfId="2620"/>
    <cellStyle name="Page Heading Small" xfId="2621"/>
    <cellStyle name="Page Number" xfId="2622"/>
    <cellStyle name="Page Title" xfId="2623"/>
    <cellStyle name="Page1" xfId="2624"/>
    <cellStyle name="Page2" xfId="2625"/>
    <cellStyle name="Page3" xfId="2626"/>
    <cellStyle name="Page4" xfId="2627"/>
    <cellStyle name="Page5" xfId="2628"/>
    <cellStyle name="Page6" xfId="2629"/>
    <cellStyle name="pc1" xfId="2630"/>
    <cellStyle name="Pec (2dec,fs)" xfId="2631"/>
    <cellStyle name="per.style" xfId="2632"/>
    <cellStyle name="per.style 2" xfId="5375"/>
    <cellStyle name="per.style 3" xfId="5376"/>
    <cellStyle name="per.style 4" xfId="5377"/>
    <cellStyle name="per.style 5" xfId="5378"/>
    <cellStyle name="Percen - Style1" xfId="2633"/>
    <cellStyle name="Percent" xfId="63" builtinId="5"/>
    <cellStyle name="Percent %" xfId="2634"/>
    <cellStyle name="Percent % Long Underline" xfId="2635"/>
    <cellStyle name="Percent ()" xfId="2636"/>
    <cellStyle name="Percent (0)" xfId="2637"/>
    <cellStyle name="Percent (0.0)" xfId="2638"/>
    <cellStyle name="Percent (1)" xfId="2639"/>
    <cellStyle name="Percent (2)" xfId="2640"/>
    <cellStyle name="Percent [0]" xfId="2641"/>
    <cellStyle name="Percent [0] 2" xfId="2642"/>
    <cellStyle name="Percent [0] 3" xfId="2643"/>
    <cellStyle name="Percent [00]" xfId="2644"/>
    <cellStyle name="Percent [1]" xfId="2645"/>
    <cellStyle name="Percent [1] --" xfId="2646"/>
    <cellStyle name="Percent [1] 2" xfId="2647"/>
    <cellStyle name="Percent [1]_~6435875" xfId="2648"/>
    <cellStyle name="Percent [2]" xfId="2649"/>
    <cellStyle name="Percent [2] 2" xfId="2650"/>
    <cellStyle name="Percent [2] 3" xfId="2651"/>
    <cellStyle name="Percent [2] 4" xfId="5379"/>
    <cellStyle name="Percent [2] 5" xfId="5380"/>
    <cellStyle name="Percent [4]" xfId="2652"/>
    <cellStyle name="Percent [4] 2" xfId="2653"/>
    <cellStyle name="Percent 0.00" xfId="5381"/>
    <cellStyle name="Percent 0.00 2" xfId="5382"/>
    <cellStyle name="Percent 0.00 3" xfId="5383"/>
    <cellStyle name="Percent 0.00 3 2" xfId="5384"/>
    <cellStyle name="Percent 0.00 3 3" xfId="5385"/>
    <cellStyle name="Percent 0.00 3 4" xfId="5386"/>
    <cellStyle name="Percent 0.00 4" xfId="5387"/>
    <cellStyle name="Percent 0.00 4 2" xfId="5388"/>
    <cellStyle name="Percent 0.00 4 3" xfId="5389"/>
    <cellStyle name="Percent 0.00 4 4" xfId="5390"/>
    <cellStyle name="Percent 0.00 5" xfId="5391"/>
    <cellStyle name="Percent 0.00 6" xfId="5392"/>
    <cellStyle name="Percent 0.00 7" xfId="5393"/>
    <cellStyle name="Percent 10" xfId="2654"/>
    <cellStyle name="Percent 11" xfId="2655"/>
    <cellStyle name="Percent 12" xfId="2656"/>
    <cellStyle name="Percent 13" xfId="2657"/>
    <cellStyle name="Percent 14" xfId="2658"/>
    <cellStyle name="Percent 15" xfId="2659"/>
    <cellStyle name="Percent 16" xfId="2660"/>
    <cellStyle name="Percent 17" xfId="2661"/>
    <cellStyle name="Percent 18" xfId="2662"/>
    <cellStyle name="Percent 19" xfId="2663"/>
    <cellStyle name="Percent 2" xfId="2664"/>
    <cellStyle name="Percent 2 12" xfId="5394"/>
    <cellStyle name="Percent 2 2" xfId="2665"/>
    <cellStyle name="Percent 2 2 2" xfId="5395"/>
    <cellStyle name="Percent 2 2 3" xfId="5396"/>
    <cellStyle name="Percent 2 3" xfId="5397"/>
    <cellStyle name="Percent 2 3 2" xfId="5398"/>
    <cellStyle name="Percent 2 6" xfId="5399"/>
    <cellStyle name="Percent 20" xfId="2666"/>
    <cellStyle name="Percent 21" xfId="2667"/>
    <cellStyle name="Percent 22" xfId="2668"/>
    <cellStyle name="Percent 23" xfId="2669"/>
    <cellStyle name="Percent 24" xfId="2670"/>
    <cellStyle name="Percent 25" xfId="2671"/>
    <cellStyle name="Percent 26" xfId="2672"/>
    <cellStyle name="Percent 27" xfId="2673"/>
    <cellStyle name="Percent 28" xfId="2674"/>
    <cellStyle name="Percent 29" xfId="2675"/>
    <cellStyle name="Percent 3" xfId="2676"/>
    <cellStyle name="Percent 3 2" xfId="2677"/>
    <cellStyle name="Percent 3 2 2" xfId="2678"/>
    <cellStyle name="Percent 3 2 3" xfId="2679"/>
    <cellStyle name="Percent 3 2 4" xfId="2680"/>
    <cellStyle name="Percent 3 3" xfId="2681"/>
    <cellStyle name="Percent 3 4" xfId="2682"/>
    <cellStyle name="Percent 30" xfId="2683"/>
    <cellStyle name="Percent 31" xfId="2684"/>
    <cellStyle name="Percent 32" xfId="2685"/>
    <cellStyle name="Percent 33" xfId="2686"/>
    <cellStyle name="Percent 34" xfId="2687"/>
    <cellStyle name="Percent 35" xfId="2688"/>
    <cellStyle name="Percent 36" xfId="2689"/>
    <cellStyle name="Percent 37" xfId="2690"/>
    <cellStyle name="Percent 38" xfId="2691"/>
    <cellStyle name="Percent 39" xfId="2692"/>
    <cellStyle name="Percent 4" xfId="2693"/>
    <cellStyle name="Percent 4 2" xfId="2694"/>
    <cellStyle name="Percent 4 3" xfId="2695"/>
    <cellStyle name="Percent 40" xfId="2696"/>
    <cellStyle name="Percent 41" xfId="2697"/>
    <cellStyle name="Percent 42" xfId="2698"/>
    <cellStyle name="Percent 43" xfId="2699"/>
    <cellStyle name="Percent 44" xfId="2700"/>
    <cellStyle name="Percent 45" xfId="2701"/>
    <cellStyle name="Percent 46" xfId="2702"/>
    <cellStyle name="Percent 47" xfId="2703"/>
    <cellStyle name="Percent 48" xfId="2704"/>
    <cellStyle name="Percent 49" xfId="2705"/>
    <cellStyle name="Percent 5" xfId="2706"/>
    <cellStyle name="Percent 50" xfId="2707"/>
    <cellStyle name="Percent 51" xfId="2708"/>
    <cellStyle name="Percent 52" xfId="2709"/>
    <cellStyle name="Percent 53" xfId="2710"/>
    <cellStyle name="Percent 54" xfId="2711"/>
    <cellStyle name="Percent 55" xfId="2712"/>
    <cellStyle name="Percent 56" xfId="2713"/>
    <cellStyle name="Percent 57" xfId="2714"/>
    <cellStyle name="Percent 58" xfId="2715"/>
    <cellStyle name="Percent 59" xfId="2716"/>
    <cellStyle name="Percent 6" xfId="2717"/>
    <cellStyle name="Percent 60" xfId="2718"/>
    <cellStyle name="Percent 61" xfId="2719"/>
    <cellStyle name="Percent 62" xfId="2720"/>
    <cellStyle name="Percent 63" xfId="2721"/>
    <cellStyle name="Percent 64" xfId="2722"/>
    <cellStyle name="Percent 65" xfId="2723"/>
    <cellStyle name="Percent 66" xfId="2724"/>
    <cellStyle name="Percent 67" xfId="2725"/>
    <cellStyle name="Percent 68" xfId="2726"/>
    <cellStyle name="Percent 7" xfId="2727"/>
    <cellStyle name="Percent 8" xfId="2728"/>
    <cellStyle name="Percent 9" xfId="2729"/>
    <cellStyle name="Percent Hard" xfId="2730"/>
    <cellStyle name="Percent([1])" xfId="2731"/>
    <cellStyle name="Percent([1]) 2" xfId="2732"/>
    <cellStyle name="Percent([1]) 3" xfId="2733"/>
    <cellStyle name="Percent1" xfId="2734"/>
    <cellStyle name="Percent2" xfId="2735"/>
    <cellStyle name="Percent2 2" xfId="2736"/>
    <cellStyle name="Percent2 3" xfId="2737"/>
    <cellStyle name="percentage" xfId="2738"/>
    <cellStyle name="Phyllis" xfId="5400"/>
    <cellStyle name="Population Info" xfId="2739"/>
    <cellStyle name="Pourcentage_pldt" xfId="5401"/>
    <cellStyle name="PrePop Currency (0)" xfId="5402"/>
    <cellStyle name="PrePop Currency (2)" xfId="5403"/>
    <cellStyle name="PrePop Units (0)" xfId="5404"/>
    <cellStyle name="PrePop Units (1)" xfId="5405"/>
    <cellStyle name="PrePop Units (2)" xfId="5406"/>
    <cellStyle name="Prices" xfId="5407"/>
    <cellStyle name="pricing" xfId="5408"/>
    <cellStyle name="prin2" xfId="2740"/>
    <cellStyle name="PrintDate" xfId="2741"/>
    <cellStyle name="Product Header" xfId="5409"/>
    <cellStyle name="Protect" xfId="2742"/>
    <cellStyle name="PSChar" xfId="2743"/>
    <cellStyle name="PSChar 2" xfId="5410"/>
    <cellStyle name="PSChar 3" xfId="5411"/>
    <cellStyle name="PSChar 4" xfId="5412"/>
    <cellStyle name="PSChar 5" xfId="5413"/>
    <cellStyle name="PSDate" xfId="2744"/>
    <cellStyle name="PSDate 2" xfId="5414"/>
    <cellStyle name="PSDate 3" xfId="5415"/>
    <cellStyle name="PSDate 4" xfId="5416"/>
    <cellStyle name="PSDate 5" xfId="5417"/>
    <cellStyle name="PSDec" xfId="2745"/>
    <cellStyle name="PSDec 2" xfId="5418"/>
    <cellStyle name="PSDec 3" xfId="5419"/>
    <cellStyle name="PSDec 4" xfId="5420"/>
    <cellStyle name="PSDec 5" xfId="5421"/>
    <cellStyle name="PSHeading" xfId="2746"/>
    <cellStyle name="PSHeading 2" xfId="5422"/>
    <cellStyle name="PSHeading 3" xfId="5423"/>
    <cellStyle name="PSHeading 4" xfId="5424"/>
    <cellStyle name="PSHeading 5" xfId="5425"/>
    <cellStyle name="PSInt" xfId="2747"/>
    <cellStyle name="PSInt 2" xfId="5426"/>
    <cellStyle name="PSInt 3" xfId="5427"/>
    <cellStyle name="PSInt 4" xfId="5428"/>
    <cellStyle name="PSInt 5" xfId="5429"/>
    <cellStyle name="PSSpacer" xfId="2748"/>
    <cellStyle name="PSSpacer 2" xfId="5430"/>
    <cellStyle name="PSSpacer 3" xfId="5431"/>
    <cellStyle name="PSSpacer 4" xfId="5432"/>
    <cellStyle name="PSSpacer 5" xfId="5433"/>
    <cellStyle name="r" xfId="2749"/>
    <cellStyle name="r_ALLOWANCES" xfId="2750"/>
    <cellStyle name="r_ALLOWANCES 2" xfId="2751"/>
    <cellStyle name="r_CREDIT BY PRODUCT AND LOB" xfId="2752"/>
    <cellStyle name="r_CREDIT BY PRODUCT AND LOB 2" xfId="2753"/>
    <cellStyle name="r_GLOSSARY" xfId="2754"/>
    <cellStyle name="r_GLOSSARY 2" xfId="2755"/>
    <cellStyle name="r_NPAS" xfId="2756"/>
    <cellStyle name="r_NPAS 2" xfId="2757"/>
    <cellStyle name="r_pldt" xfId="5434"/>
    <cellStyle name="r_RETAIL METRICS" xfId="2758"/>
    <cellStyle name="r_RETAIL METRICS 2" xfId="2759"/>
    <cellStyle name="R00A" xfId="5435"/>
    <cellStyle name="R00B" xfId="5436"/>
    <cellStyle name="R00L" xfId="5437"/>
    <cellStyle name="R01A" xfId="5438"/>
    <cellStyle name="R01B" xfId="5439"/>
    <cellStyle name="R01H" xfId="5440"/>
    <cellStyle name="R01L" xfId="5441"/>
    <cellStyle name="R02A" xfId="5442"/>
    <cellStyle name="R02A 2" xfId="5653"/>
    <cellStyle name="R02B" xfId="5443"/>
    <cellStyle name="R02H" xfId="5444"/>
    <cellStyle name="R02L" xfId="5445"/>
    <cellStyle name="R03A" xfId="5446"/>
    <cellStyle name="R03B" xfId="5447"/>
    <cellStyle name="R03H" xfId="5448"/>
    <cellStyle name="R03L" xfId="5449"/>
    <cellStyle name="R04A" xfId="5450"/>
    <cellStyle name="R04B" xfId="5451"/>
    <cellStyle name="R04H" xfId="5452"/>
    <cellStyle name="R04L" xfId="5453"/>
    <cellStyle name="R05A" xfId="5454"/>
    <cellStyle name="R05B" xfId="5455"/>
    <cellStyle name="R05H" xfId="5456"/>
    <cellStyle name="R05L" xfId="5457"/>
    <cellStyle name="R06A" xfId="5458"/>
    <cellStyle name="R06B" xfId="5459"/>
    <cellStyle name="R06H" xfId="5460"/>
    <cellStyle name="R06L" xfId="5461"/>
    <cellStyle name="R07A" xfId="5462"/>
    <cellStyle name="R07B" xfId="5463"/>
    <cellStyle name="R07H" xfId="5464"/>
    <cellStyle name="R07L" xfId="5465"/>
    <cellStyle name="RangeName" xfId="2760"/>
    <cellStyle name="Red Font" xfId="2761"/>
    <cellStyle name="regstoresfromspecstores" xfId="2762"/>
    <cellStyle name="ReportFieldNames" xfId="2763"/>
    <cellStyle name="ReportFieldNames 2" xfId="2764"/>
    <cellStyle name="ReportTitlePrompt" xfId="5466"/>
    <cellStyle name="ReportTitleValue" xfId="5467"/>
    <cellStyle name="results" xfId="5468"/>
    <cellStyle name="RevList" xfId="2765"/>
    <cellStyle name="Right" xfId="2766"/>
    <cellStyle name="Rollup" xfId="2767"/>
    <cellStyle name="RoundingPrecision" xfId="2768"/>
    <cellStyle name="RowAcctAbovePrompt" xfId="5469"/>
    <cellStyle name="RowAcctSOBAbovePrompt" xfId="5470"/>
    <cellStyle name="RowAcctSOBValue" xfId="5471"/>
    <cellStyle name="RowAcctValue" xfId="5472"/>
    <cellStyle name="RowAttrAbovePrompt" xfId="5473"/>
    <cellStyle name="RowAttrValue" xfId="5474"/>
    <cellStyle name="RowColSetAbovePrompt" xfId="5475"/>
    <cellStyle name="RowColSetLeftPrompt" xfId="5476"/>
    <cellStyle name="RowColSetValue" xfId="5477"/>
    <cellStyle name="RowLeftPrompt" xfId="5478"/>
    <cellStyle name="SampleUsingFormatMask" xfId="5479"/>
    <cellStyle name="SampleWithNoFormatMask" xfId="5480"/>
    <cellStyle name="SecBody2" xfId="2769"/>
    <cellStyle name="SecBody2 2" xfId="2770"/>
    <cellStyle name="SecHead2" xfId="2771"/>
    <cellStyle name="SecHead2 2" xfId="2772"/>
    <cellStyle name="SelectFormat" xfId="2773"/>
    <cellStyle name="SelectFormat 2" xfId="2774"/>
    <cellStyle name="SelectFormat 3" xfId="2775"/>
    <cellStyle name="Shaded" xfId="2776"/>
    <cellStyle name="SHADEDSTORES" xfId="2777"/>
    <cellStyle name="Shading" xfId="2778"/>
    <cellStyle name="Sheet Title" xfId="5481"/>
    <cellStyle name="SHEET2!Normal" xfId="2779"/>
    <cellStyle name="SHEET2!Normal 2" xfId="2780"/>
    <cellStyle name="SHEET2!Normal 3" xfId="2781"/>
    <cellStyle name="Shell" xfId="2782"/>
    <cellStyle name="Short $" xfId="5482"/>
    <cellStyle name="showExposure" xfId="5483"/>
    <cellStyle name="showExposure 2" xfId="5649"/>
    <cellStyle name="specstores" xfId="2783"/>
    <cellStyle name="src_1" xfId="2784"/>
    <cellStyle name="Standard_AREAS" xfId="5484"/>
    <cellStyle name="StandingData" xfId="5485"/>
    <cellStyle name="Std Date" xfId="2785"/>
    <cellStyle name="STYL1 - Style1" xfId="5486"/>
    <cellStyle name="STYL2 - Style2" xfId="5487"/>
    <cellStyle name="STYL3 - Style3" xfId="5488"/>
    <cellStyle name="Style 1" xfId="2786"/>
    <cellStyle name="Style 1 2" xfId="2787"/>
    <cellStyle name="Style 1 3" xfId="5489"/>
    <cellStyle name="Style 10" xfId="2788"/>
    <cellStyle name="Style 11" xfId="2789"/>
    <cellStyle name="Style 12" xfId="2790"/>
    <cellStyle name="Style 13" xfId="2791"/>
    <cellStyle name="Style 14" xfId="2792"/>
    <cellStyle name="Style 15" xfId="2793"/>
    <cellStyle name="Style 16" xfId="2794"/>
    <cellStyle name="Style 17" xfId="2795"/>
    <cellStyle name="Style 18" xfId="2796"/>
    <cellStyle name="Style 19" xfId="2797"/>
    <cellStyle name="Style 2" xfId="2798"/>
    <cellStyle name="Style 20" xfId="2799"/>
    <cellStyle name="Style 21" xfId="2800"/>
    <cellStyle name="Style 21 2" xfId="2801"/>
    <cellStyle name="Style 22" xfId="2802"/>
    <cellStyle name="Style 22 2" xfId="2803"/>
    <cellStyle name="Style 23" xfId="2804"/>
    <cellStyle name="Style 24" xfId="2805"/>
    <cellStyle name="Style 25" xfId="2806"/>
    <cellStyle name="Style 26" xfId="2807"/>
    <cellStyle name="Style 27" xfId="2808"/>
    <cellStyle name="Style 28" xfId="2809"/>
    <cellStyle name="Style 29" xfId="2810"/>
    <cellStyle name="Style 3" xfId="2811"/>
    <cellStyle name="Style 30" xfId="2812"/>
    <cellStyle name="Style 31" xfId="2813"/>
    <cellStyle name="Style 32" xfId="2814"/>
    <cellStyle name="Style 33" xfId="2815"/>
    <cellStyle name="Style 34" xfId="2816"/>
    <cellStyle name="Style 35" xfId="2817"/>
    <cellStyle name="Style 36" xfId="2818"/>
    <cellStyle name="Style 37" xfId="2819"/>
    <cellStyle name="Style 38" xfId="2820"/>
    <cellStyle name="Style 39" xfId="2821"/>
    <cellStyle name="Style 4" xfId="2822"/>
    <cellStyle name="Style 40" xfId="2823"/>
    <cellStyle name="Style 41" xfId="2824"/>
    <cellStyle name="Style 42" xfId="2825"/>
    <cellStyle name="Style 43" xfId="2826"/>
    <cellStyle name="Style 44" xfId="2827"/>
    <cellStyle name="Style 45" xfId="2828"/>
    <cellStyle name="Style 46" xfId="2829"/>
    <cellStyle name="Style 47" xfId="2830"/>
    <cellStyle name="Style 48" xfId="2831"/>
    <cellStyle name="Style 49" xfId="2832"/>
    <cellStyle name="Style 5" xfId="2833"/>
    <cellStyle name="Style 50" xfId="2834"/>
    <cellStyle name="Style 51" xfId="2835"/>
    <cellStyle name="Style 52" xfId="2836"/>
    <cellStyle name="Style 53" xfId="2837"/>
    <cellStyle name="Style 54" xfId="2838"/>
    <cellStyle name="Style 55" xfId="2839"/>
    <cellStyle name="Style 56" xfId="2840"/>
    <cellStyle name="Style 57" xfId="2841"/>
    <cellStyle name="Style 58" xfId="2842"/>
    <cellStyle name="Style 59" xfId="2843"/>
    <cellStyle name="Style 6" xfId="2844"/>
    <cellStyle name="Style 60" xfId="2845"/>
    <cellStyle name="Style 61" xfId="2846"/>
    <cellStyle name="Style 7" xfId="2847"/>
    <cellStyle name="Style 8" xfId="2848"/>
    <cellStyle name="Style 9" xfId="2849"/>
    <cellStyle name="STYLE_CenterNumber" xfId="2850"/>
    <cellStyle name="STYLE1 - Style1" xfId="5490"/>
    <cellStyle name="STYLE2" xfId="2851"/>
    <cellStyle name="STYLE2 - Style2" xfId="5491"/>
    <cellStyle name="STYLE3 - Style3" xfId="5492"/>
    <cellStyle name="STYLE4 - Style4" xfId="5493"/>
    <cellStyle name="SubHead1" xfId="2852"/>
    <cellStyle name="SubHead1 2" xfId="2853"/>
    <cellStyle name="SubTitle" xfId="2854"/>
    <cellStyle name="SubTotal" xfId="2855"/>
    <cellStyle name="SubTotal 2" xfId="2856"/>
    <cellStyle name="SubTotal 3" xfId="2857"/>
    <cellStyle name="Subtotal1" xfId="2858"/>
    <cellStyle name="Subtotals1" xfId="2859"/>
    <cellStyle name="Subtotals1 2" xfId="2860"/>
    <cellStyle name="Subtotals1 3" xfId="2861"/>
    <cellStyle name="swpBody01" xfId="2862"/>
    <cellStyle name="swpBodyFirstCol" xfId="2863"/>
    <cellStyle name="swpCaption" xfId="2864"/>
    <cellStyle name="swpClear" xfId="2865"/>
    <cellStyle name="swpHBBookTitle" xfId="2866"/>
    <cellStyle name="swpHBChapterTitle" xfId="2867"/>
    <cellStyle name="swpHead01" xfId="2868"/>
    <cellStyle name="swpHead01R" xfId="2869"/>
    <cellStyle name="swpHead02" xfId="2870"/>
    <cellStyle name="swpHead02R" xfId="2871"/>
    <cellStyle name="swpHead03" xfId="2872"/>
    <cellStyle name="swpHead03R" xfId="2873"/>
    <cellStyle name="swpHeadBraL" xfId="2874"/>
    <cellStyle name="swpHeadBraM" xfId="2875"/>
    <cellStyle name="swpHeadBraR" xfId="2876"/>
    <cellStyle name="swpTag" xfId="2877"/>
    <cellStyle name="swpTotals" xfId="2878"/>
    <cellStyle name="swpTotalsNo" xfId="2879"/>
    <cellStyle name="swpTotalsNo 2" xfId="5654"/>
    <cellStyle name="swpTotalsTotal" xfId="2880"/>
    <cellStyle name="T" xfId="5494"/>
    <cellStyle name="Table Col Head" xfId="2881"/>
    <cellStyle name="Table Sub Head" xfId="2882"/>
    <cellStyle name="Table Title" xfId="2883"/>
    <cellStyle name="Table Units" xfId="2884"/>
    <cellStyle name="TableBody" xfId="2885"/>
    <cellStyle name="TableBody 2" xfId="2886"/>
    <cellStyle name="TableBody 3" xfId="2887"/>
    <cellStyle name="Text" xfId="5495"/>
    <cellStyle name="Text Indent A" xfId="5496"/>
    <cellStyle name="Text Indent B" xfId="5497"/>
    <cellStyle name="Text Indent C" xfId="5498"/>
    <cellStyle name="TextEntry" xfId="2888"/>
    <cellStyle name="TextEntry 2" xfId="2889"/>
    <cellStyle name="TextEntry 3" xfId="2890"/>
    <cellStyle name="TextStyle" xfId="2891"/>
    <cellStyle name="TextStyle 2" xfId="2892"/>
    <cellStyle name="TextStyle 3" xfId="2893"/>
    <cellStyle name="þíÌY_x000c_Eý)_x000d_8ýß_x0007_×Üï_x0012__x0007__x0001__x0001_" xfId="2894"/>
    <cellStyle name="Thousands" xfId="2895"/>
    <cellStyle name="Thousands 2" xfId="2896"/>
    <cellStyle name="Thousands 3" xfId="2897"/>
    <cellStyle name="Times" xfId="2898"/>
    <cellStyle name="Title" xfId="64" builtinId="15" customBuiltin="1"/>
    <cellStyle name="Title - PROJECT" xfId="2899"/>
    <cellStyle name="Title - PROJECT 2" xfId="2900"/>
    <cellStyle name="Title - Underline" xfId="2901"/>
    <cellStyle name="Title 10" xfId="5499"/>
    <cellStyle name="Title 11" xfId="5500"/>
    <cellStyle name="Title 12" xfId="5501"/>
    <cellStyle name="Title 13" xfId="5502"/>
    <cellStyle name="Title 14" xfId="5503"/>
    <cellStyle name="Title 15" xfId="5504"/>
    <cellStyle name="Title 16" xfId="5505"/>
    <cellStyle name="Title 17" xfId="5506"/>
    <cellStyle name="Title 18" xfId="5507"/>
    <cellStyle name="Title 19" xfId="5508"/>
    <cellStyle name="Title 2" xfId="2902"/>
    <cellStyle name="Title 2 2" xfId="5509"/>
    <cellStyle name="Title 20" xfId="5510"/>
    <cellStyle name="Title 21" xfId="5511"/>
    <cellStyle name="Title 22" xfId="5512"/>
    <cellStyle name="Title 23" xfId="5513"/>
    <cellStyle name="Title 24" xfId="5514"/>
    <cellStyle name="Title 25" xfId="5515"/>
    <cellStyle name="Title 3" xfId="2903"/>
    <cellStyle name="Title 3 2" xfId="5516"/>
    <cellStyle name="Title 4" xfId="2904"/>
    <cellStyle name="Title 4 2" xfId="5517"/>
    <cellStyle name="Title 5" xfId="2905"/>
    <cellStyle name="Title 5 2" xfId="5518"/>
    <cellStyle name="Title 6" xfId="2906"/>
    <cellStyle name="Title 7" xfId="2907"/>
    <cellStyle name="Title 8" xfId="2908"/>
    <cellStyle name="Title 9" xfId="2909"/>
    <cellStyle name="Titles" xfId="2910"/>
    <cellStyle name="Titles - Col. Headings" xfId="2911"/>
    <cellStyle name="Titles - Other" xfId="2912"/>
    <cellStyle name="Titles - Other 2" xfId="2913"/>
    <cellStyle name="todate" xfId="2914"/>
    <cellStyle name="Top Line" xfId="2915"/>
    <cellStyle name="Top Line 2" xfId="5655"/>
    <cellStyle name="Total" xfId="65" builtinId="25" customBuiltin="1"/>
    <cellStyle name="Total 10" xfId="5519"/>
    <cellStyle name="Total 10 2" xfId="5520"/>
    <cellStyle name="Total 11" xfId="5521"/>
    <cellStyle name="Total 11 2" xfId="5522"/>
    <cellStyle name="Total 12" xfId="5523"/>
    <cellStyle name="Total 12 2" xfId="5524"/>
    <cellStyle name="Total 13" xfId="5525"/>
    <cellStyle name="Total 13 2" xfId="5526"/>
    <cellStyle name="Total 14" xfId="5527"/>
    <cellStyle name="Total 14 2" xfId="5528"/>
    <cellStyle name="Total 15" xfId="5529"/>
    <cellStyle name="Total 15 2" xfId="5530"/>
    <cellStyle name="Total 16" xfId="5531"/>
    <cellStyle name="Total 16 2" xfId="5532"/>
    <cellStyle name="Total 17" xfId="5533"/>
    <cellStyle name="Total 17 2" xfId="5534"/>
    <cellStyle name="Total 18" xfId="5535"/>
    <cellStyle name="Total 18 2" xfId="5536"/>
    <cellStyle name="Total 19" xfId="5537"/>
    <cellStyle name="Total 19 2" xfId="5538"/>
    <cellStyle name="Total 2" xfId="5539"/>
    <cellStyle name="Total 2 2" xfId="5540"/>
    <cellStyle name="Total 2 2 2" xfId="5541"/>
    <cellStyle name="Total 2 2 3" xfId="5542"/>
    <cellStyle name="Total 2 2 4" xfId="5543"/>
    <cellStyle name="Total 2 2 5" xfId="5544"/>
    <cellStyle name="Total 2 3" xfId="5545"/>
    <cellStyle name="Total 2 4" xfId="5546"/>
    <cellStyle name="Total 2 5" xfId="5547"/>
    <cellStyle name="Total 2 6" xfId="5548"/>
    <cellStyle name="Total 20" xfId="5549"/>
    <cellStyle name="Total 20 2" xfId="5550"/>
    <cellStyle name="Total 21" xfId="5551"/>
    <cellStyle name="Total 21 2" xfId="5552"/>
    <cellStyle name="Total 22" xfId="5553"/>
    <cellStyle name="Total 23" xfId="5554"/>
    <cellStyle name="Total 24" xfId="5555"/>
    <cellStyle name="Total 25" xfId="5556"/>
    <cellStyle name="Total 26" xfId="5557"/>
    <cellStyle name="Total 27" xfId="5558"/>
    <cellStyle name="Total 28" xfId="5559"/>
    <cellStyle name="Total 29" xfId="5560"/>
    <cellStyle name="Total 3" xfId="5561"/>
    <cellStyle name="Total 3 2" xfId="5562"/>
    <cellStyle name="Total 3 3" xfId="5563"/>
    <cellStyle name="Total 30" xfId="5564"/>
    <cellStyle name="Total 31" xfId="5565"/>
    <cellStyle name="Total 32" xfId="5566"/>
    <cellStyle name="Total 33" xfId="5567"/>
    <cellStyle name="Total 34" xfId="5568"/>
    <cellStyle name="Total 35" xfId="5569"/>
    <cellStyle name="Total 36" xfId="5570"/>
    <cellStyle name="Total 4" xfId="5571"/>
    <cellStyle name="Total 4 2" xfId="5572"/>
    <cellStyle name="Total 5" xfId="5573"/>
    <cellStyle name="Total 5 2" xfId="5574"/>
    <cellStyle name="Total 5 3" xfId="5575"/>
    <cellStyle name="Total 5 4" xfId="5576"/>
    <cellStyle name="Total 5 5" xfId="5577"/>
    <cellStyle name="Total 6" xfId="5578"/>
    <cellStyle name="Total 6 2" xfId="5579"/>
    <cellStyle name="Total 6 3" xfId="5580"/>
    <cellStyle name="Total 6 4" xfId="5581"/>
    <cellStyle name="Total 6 5" xfId="5582"/>
    <cellStyle name="Total 7" xfId="5583"/>
    <cellStyle name="Total 7 2" xfId="5584"/>
    <cellStyle name="Total 8" xfId="5585"/>
    <cellStyle name="Total 8 2" xfId="5586"/>
    <cellStyle name="Total 9" xfId="5587"/>
    <cellStyle name="Total 9 2" xfId="5588"/>
    <cellStyle name="total line" xfId="5589"/>
    <cellStyle name="total line 2" xfId="5656"/>
    <cellStyle name="TotalNumbers" xfId="2916"/>
    <cellStyle name="TotalNumbers 2" xfId="2917"/>
    <cellStyle name="TotalNumbers 3" xfId="2918"/>
    <cellStyle name="underlineHeading" xfId="2919"/>
    <cellStyle name="Unprot" xfId="2920"/>
    <cellStyle name="Unprot$" xfId="2921"/>
    <cellStyle name="Unprot$ 2" xfId="2922"/>
    <cellStyle name="Unprot_CurrencySKorea" xfId="2923"/>
    <cellStyle name="Unprotect" xfId="2924"/>
    <cellStyle name="UploadThisRowValue" xfId="5590"/>
    <cellStyle name="UserInput" xfId="5591"/>
    <cellStyle name="van_box" xfId="2925"/>
    <cellStyle name="Var%" xfId="2926"/>
    <cellStyle name="Var% 2" xfId="2927"/>
    <cellStyle name="Var% 3" xfId="2928"/>
    <cellStyle name="VerticalText" xfId="5592"/>
    <cellStyle name="Warning Text" xfId="66" builtinId="11" customBuiltin="1"/>
    <cellStyle name="Warning Text 10" xfId="5593"/>
    <cellStyle name="Warning Text 10 2" xfId="5594"/>
    <cellStyle name="Warning Text 11" xfId="5595"/>
    <cellStyle name="Warning Text 11 2" xfId="5596"/>
    <cellStyle name="Warning Text 12" xfId="5597"/>
    <cellStyle name="Warning Text 12 2" xfId="5598"/>
    <cellStyle name="Warning Text 13" xfId="5599"/>
    <cellStyle name="Warning Text 13 2" xfId="5600"/>
    <cellStyle name="Warning Text 14" xfId="5601"/>
    <cellStyle name="Warning Text 14 2" xfId="5602"/>
    <cellStyle name="Warning Text 15" xfId="5603"/>
    <cellStyle name="Warning Text 15 2" xfId="5604"/>
    <cellStyle name="Warning Text 16" xfId="5605"/>
    <cellStyle name="Warning Text 16 2" xfId="5606"/>
    <cellStyle name="Warning Text 17" xfId="5607"/>
    <cellStyle name="Warning Text 17 2" xfId="5608"/>
    <cellStyle name="Warning Text 18" xfId="5609"/>
    <cellStyle name="Warning Text 18 2" xfId="5610"/>
    <cellStyle name="Warning Text 19" xfId="5611"/>
    <cellStyle name="Warning Text 19 2" xfId="5612"/>
    <cellStyle name="Warning Text 2" xfId="5613"/>
    <cellStyle name="Warning Text 2 2" xfId="5614"/>
    <cellStyle name="Warning Text 20" xfId="5615"/>
    <cellStyle name="Warning Text 20 2" xfId="5616"/>
    <cellStyle name="Warning Text 21" xfId="5617"/>
    <cellStyle name="Warning Text 21 2" xfId="5618"/>
    <cellStyle name="Warning Text 22" xfId="5619"/>
    <cellStyle name="Warning Text 23" xfId="5620"/>
    <cellStyle name="Warning Text 24" xfId="5621"/>
    <cellStyle name="Warning Text 25" xfId="5622"/>
    <cellStyle name="Warning Text 26" xfId="5623"/>
    <cellStyle name="Warning Text 27" xfId="5624"/>
    <cellStyle name="Warning Text 28" xfId="5625"/>
    <cellStyle name="Warning Text 29" xfId="5626"/>
    <cellStyle name="Warning Text 3" xfId="5627"/>
    <cellStyle name="Warning Text 3 2" xfId="5628"/>
    <cellStyle name="Warning Text 30" xfId="5629"/>
    <cellStyle name="Warning Text 31" xfId="5630"/>
    <cellStyle name="Warning Text 32" xfId="5631"/>
    <cellStyle name="Warning Text 33" xfId="5632"/>
    <cellStyle name="Warning Text 34" xfId="5633"/>
    <cellStyle name="Warning Text 35" xfId="5634"/>
    <cellStyle name="Warning Text 36" xfId="5635"/>
    <cellStyle name="Warning Text 4" xfId="5636"/>
    <cellStyle name="Warning Text 4 2" xfId="5637"/>
    <cellStyle name="Warning Text 5" xfId="5638"/>
    <cellStyle name="Warning Text 5 2" xfId="5639"/>
    <cellStyle name="Warning Text 6" xfId="5640"/>
    <cellStyle name="Warning Text 6 2" xfId="5641"/>
    <cellStyle name="Warning Text 7" xfId="5642"/>
    <cellStyle name="Warning Text 7 2" xfId="5643"/>
    <cellStyle name="Warning Text 8" xfId="5644"/>
    <cellStyle name="Warning Text 8 2" xfId="5645"/>
    <cellStyle name="Warning Text 9" xfId="5646"/>
    <cellStyle name="Warning Text 9 2" xfId="5647"/>
    <cellStyle name="Welly" xfId="5648"/>
    <cellStyle name="White" xfId="2929"/>
    <cellStyle name="White 2" xfId="2930"/>
    <cellStyle name="Wrapped" xfId="2931"/>
    <cellStyle name="wu" xfId="2932"/>
    <cellStyle name="Year" xfId="2933"/>
    <cellStyle name="一般_NJA" xfId="2934"/>
    <cellStyle name="桁区切り [0.00]_Asia Securities Balance Sheet 1q2004" xfId="2935"/>
    <cellStyle name="桁区切り_Asia Securities Balance Sheet 1q2004" xfId="2936"/>
    <cellStyle name="標準_~2262088" xfId="2937"/>
    <cellStyle name="通貨 [0.00]_Asia Securities Balance Sheet 1q2004" xfId="2938"/>
    <cellStyle name="通貨_Asia Securities Balance Sheet 1q2004" xfId="2939"/>
  </cellStyles>
  <dxfs count="4">
    <dxf>
      <font>
        <color theme="1"/>
      </font>
    </dxf>
    <dxf>
      <font>
        <b/>
        <i val="0"/>
        <color theme="0"/>
      </font>
      <fill>
        <patternFill>
          <bgColor rgb="FFC00000"/>
        </patternFill>
      </fill>
    </dxf>
    <dxf>
      <font>
        <color theme="1"/>
      </font>
    </dxf>
    <dxf>
      <font>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Sheller\AppData\Local\Temp\1\PKC6C6.tmp\4%20%20DFAST14A_SUMMARY_201408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ubmission Cover Sheet"/>
      <sheetName val="Income Statement Worksheet"/>
      <sheetName val="Balance Sheet Worksheet"/>
      <sheetName val="General RWA"/>
      <sheetName val="Standardized RWA"/>
      <sheetName val="Advanced RWA"/>
      <sheetName val="Retail Bal. &amp; Loss Projections"/>
      <sheetName val="Retail Repurchase Worksheet"/>
      <sheetName val="Retail ASC 310-30 Worksheet"/>
      <sheetName val="Securities OTTI by Security"/>
      <sheetName val="Securities OTTI Methodology"/>
      <sheetName val="Securities OTTI by Portfolio"/>
      <sheetName val="Securities AFS OCI by Portfolio"/>
      <sheetName val="Securities Market Value Sources"/>
      <sheetName val="Trading Worksheet"/>
      <sheetName val="Counterparty Risk Worksheet"/>
      <sheetName val="OpRisk Scenario &amp; Projections"/>
      <sheetName val="PPNR Projections Worksheet"/>
      <sheetName val="PPNR NII Worksheet"/>
      <sheetName val="PPNR Metrics Work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0"/>
  <sheetViews>
    <sheetView tabSelected="1" zoomScaleNormal="100" zoomScaleSheetLayoutView="100" workbookViewId="0">
      <selection activeCell="A3" sqref="A3:L3"/>
    </sheetView>
  </sheetViews>
  <sheetFormatPr defaultColWidth="9.140625" defaultRowHeight="15"/>
  <cols>
    <col min="1" max="1" width="24.28515625" style="320" customWidth="1"/>
    <col min="2" max="2" width="34" style="319" customWidth="1"/>
    <col min="3" max="3" width="3.28515625" style="319" customWidth="1"/>
    <col min="4" max="4" width="17.140625" style="319" customWidth="1"/>
    <col min="5" max="7" width="14.7109375" style="319" customWidth="1"/>
    <col min="8" max="8" width="1.85546875" style="319" customWidth="1"/>
    <col min="9" max="11" width="14.7109375" style="319" customWidth="1"/>
    <col min="12" max="12" width="16" style="319" customWidth="1"/>
    <col min="13" max="78" width="9.140625" style="319"/>
    <col min="79" max="16384" width="9.140625" style="37"/>
  </cols>
  <sheetData>
    <row r="1" spans="1:78" s="26" customFormat="1" ht="18.75">
      <c r="A1" s="996" t="s">
        <v>225</v>
      </c>
      <c r="B1" s="996"/>
      <c r="C1" s="996"/>
      <c r="D1" s="996"/>
      <c r="E1" s="996"/>
      <c r="F1" s="996"/>
      <c r="G1" s="996"/>
      <c r="H1" s="996"/>
      <c r="I1" s="996"/>
      <c r="J1" s="996"/>
      <c r="K1" s="996"/>
      <c r="L1" s="996"/>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row>
    <row r="2" spans="1:78" s="26" customFormat="1" ht="18.75">
      <c r="A2" s="766"/>
      <c r="B2" s="766"/>
      <c r="C2" s="766"/>
      <c r="D2" s="766"/>
      <c r="E2" s="766"/>
      <c r="F2" s="766"/>
      <c r="G2" s="766"/>
      <c r="H2" s="766"/>
      <c r="I2" s="766"/>
      <c r="J2" s="766"/>
      <c r="K2" s="766"/>
      <c r="L2" s="766"/>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8"/>
      <c r="BU2" s="318"/>
      <c r="BV2" s="318"/>
      <c r="BW2" s="318"/>
      <c r="BX2" s="318"/>
      <c r="BY2" s="318"/>
      <c r="BZ2" s="318"/>
    </row>
    <row r="3" spans="1:78" ht="169.5" customHeight="1">
      <c r="A3" s="1054" t="s">
        <v>1199</v>
      </c>
      <c r="B3" s="1054"/>
      <c r="C3" s="1054"/>
      <c r="D3" s="1054"/>
      <c r="E3" s="1054"/>
      <c r="F3" s="1054"/>
      <c r="G3" s="1054"/>
      <c r="H3" s="1054"/>
      <c r="I3" s="1054"/>
      <c r="J3" s="1054"/>
      <c r="K3" s="1054"/>
      <c r="L3" s="1054"/>
    </row>
    <row r="4" spans="1:78" ht="30.75" customHeight="1">
      <c r="A4" s="997" t="s">
        <v>1081</v>
      </c>
      <c r="B4" s="997"/>
      <c r="C4" s="997"/>
      <c r="D4" s="997"/>
      <c r="E4" s="997"/>
      <c r="F4" s="997"/>
      <c r="G4" s="997"/>
      <c r="H4" s="997"/>
      <c r="I4" s="997"/>
      <c r="J4" s="997"/>
      <c r="K4" s="997"/>
      <c r="L4" s="997"/>
    </row>
    <row r="6" spans="1:78">
      <c r="A6" s="21" t="s">
        <v>1082</v>
      </c>
    </row>
    <row r="7" spans="1:78" ht="16.5" customHeight="1">
      <c r="A7" s="22" t="s">
        <v>226</v>
      </c>
    </row>
    <row r="8" spans="1:78">
      <c r="A8" s="22" t="s">
        <v>50</v>
      </c>
    </row>
    <row r="9" spans="1:78">
      <c r="A9" s="21" t="s">
        <v>1083</v>
      </c>
    </row>
    <row r="12" spans="1:78" ht="15.75">
      <c r="B12" s="19" t="s">
        <v>0</v>
      </c>
      <c r="D12" s="998" t="s">
        <v>1084</v>
      </c>
      <c r="E12" s="999"/>
      <c r="F12" s="999"/>
      <c r="G12" s="1000"/>
    </row>
    <row r="13" spans="1:78" s="18" customFormat="1" ht="4.5" customHeight="1">
      <c r="A13" s="323"/>
      <c r="B13" s="324"/>
      <c r="C13" s="325"/>
      <c r="D13" s="326"/>
      <c r="E13" s="326"/>
      <c r="F13" s="326"/>
      <c r="G13" s="326"/>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row>
    <row r="14" spans="1:78" ht="15.75">
      <c r="B14" s="19" t="s">
        <v>1085</v>
      </c>
      <c r="D14" s="37">
        <v>1234567</v>
      </c>
      <c r="F14" s="322"/>
    </row>
    <row r="15" spans="1:78" ht="15.75">
      <c r="B15" s="19" t="s">
        <v>47</v>
      </c>
      <c r="D15" s="47"/>
      <c r="F15" s="322"/>
    </row>
    <row r="16" spans="1:78" ht="15.75">
      <c r="B16" s="19" t="s">
        <v>48</v>
      </c>
      <c r="D16" s="46"/>
      <c r="F16" s="322"/>
    </row>
    <row r="17" spans="1:78" ht="15.75">
      <c r="B17" s="19" t="s">
        <v>49</v>
      </c>
      <c r="D17" s="48">
        <f ca="1">NOW()</f>
        <v>41990.651230671298</v>
      </c>
      <c r="F17" s="322"/>
    </row>
    <row r="18" spans="1:78" ht="15.75">
      <c r="F18" s="322"/>
    </row>
    <row r="19" spans="1:78">
      <c r="B19" s="20" t="s">
        <v>1086</v>
      </c>
      <c r="C19" s="326"/>
      <c r="I19" s="327"/>
    </row>
    <row r="20" spans="1:78">
      <c r="B20" s="1001"/>
      <c r="C20" s="1002"/>
      <c r="D20" s="1002"/>
      <c r="E20" s="1003"/>
      <c r="I20" s="327"/>
    </row>
    <row r="21" spans="1:78">
      <c r="B21" s="20" t="s">
        <v>227</v>
      </c>
      <c r="C21" s="326"/>
      <c r="I21" s="327"/>
    </row>
    <row r="22" spans="1:78" ht="30.75" customHeight="1">
      <c r="B22" s="1004"/>
      <c r="C22" s="1005"/>
      <c r="D22" s="1005"/>
      <c r="E22" s="1005"/>
      <c r="F22" s="1005"/>
      <c r="G22" s="1005"/>
      <c r="H22" s="1005"/>
      <c r="I22" s="1005"/>
      <c r="J22" s="1005"/>
      <c r="K22" s="1005"/>
      <c r="L22" s="1006"/>
    </row>
    <row r="23" spans="1:78" ht="19.5" customHeight="1">
      <c r="A23" s="318"/>
      <c r="B23" s="318"/>
      <c r="C23" s="318"/>
      <c r="D23" s="318"/>
      <c r="E23" s="318"/>
      <c r="F23" s="318"/>
      <c r="G23" s="318"/>
      <c r="H23" s="318"/>
      <c r="I23" s="318"/>
      <c r="J23" s="318"/>
      <c r="K23" s="318"/>
      <c r="L23" s="318"/>
    </row>
    <row r="24" spans="1:78" s="26" customFormat="1">
      <c r="A24" s="328"/>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318"/>
      <c r="BG24" s="318"/>
      <c r="BH24" s="318"/>
      <c r="BI24" s="318"/>
      <c r="BJ24" s="318"/>
      <c r="BK24" s="318"/>
      <c r="BL24" s="318"/>
      <c r="BM24" s="318"/>
      <c r="BN24" s="318"/>
      <c r="BO24" s="318"/>
      <c r="BP24" s="318"/>
      <c r="BQ24" s="318"/>
      <c r="BR24" s="318"/>
      <c r="BS24" s="318"/>
      <c r="BT24" s="318"/>
      <c r="BU24" s="318"/>
      <c r="BV24" s="318"/>
      <c r="BW24" s="318"/>
      <c r="BX24" s="318"/>
      <c r="BY24" s="318"/>
      <c r="BZ24" s="318"/>
    </row>
    <row r="26" spans="1:78">
      <c r="A26" s="188" t="s">
        <v>665</v>
      </c>
      <c r="D26" s="329"/>
    </row>
    <row r="27" spans="1:78">
      <c r="A27" s="188" t="s">
        <v>666</v>
      </c>
    </row>
    <row r="28" spans="1:78">
      <c r="A28" s="188" t="s">
        <v>667</v>
      </c>
    </row>
    <row r="29" spans="1:78">
      <c r="A29" s="188" t="s">
        <v>668</v>
      </c>
    </row>
    <row r="30" spans="1:78">
      <c r="A30" s="172" t="s">
        <v>669</v>
      </c>
    </row>
    <row r="31" spans="1:78">
      <c r="A31" s="188" t="s">
        <v>68</v>
      </c>
    </row>
    <row r="32" spans="1:78">
      <c r="A32" s="188" t="s">
        <v>69</v>
      </c>
    </row>
    <row r="33" spans="1:1">
      <c r="A33" s="188" t="s">
        <v>70</v>
      </c>
    </row>
    <row r="34" spans="1:1">
      <c r="A34" s="188" t="s">
        <v>71</v>
      </c>
    </row>
    <row r="35" spans="1:1">
      <c r="A35" s="188" t="s">
        <v>72</v>
      </c>
    </row>
    <row r="36" spans="1:1">
      <c r="A36" s="188" t="s">
        <v>73</v>
      </c>
    </row>
    <row r="37" spans="1:1">
      <c r="A37" s="188" t="s">
        <v>74</v>
      </c>
    </row>
    <row r="38" spans="1:1">
      <c r="A38" s="188" t="s">
        <v>75</v>
      </c>
    </row>
    <row r="39" spans="1:1">
      <c r="A39" s="188" t="s">
        <v>76</v>
      </c>
    </row>
    <row r="40" spans="1:1">
      <c r="A40" s="188" t="s">
        <v>77</v>
      </c>
    </row>
  </sheetData>
  <protectedRanges>
    <protectedRange sqref="B22:L22 B20:E20 D16 D12:G12" name="Summary Submission Cover Sheet"/>
    <protectedRange sqref="D14" name="Summary Submission Cover Sheet_1"/>
  </protectedRanges>
  <mergeCells count="6">
    <mergeCell ref="A1:L1"/>
    <mergeCell ref="A4:L4"/>
    <mergeCell ref="D12:G12"/>
    <mergeCell ref="B20:E20"/>
    <mergeCell ref="B22:L22"/>
    <mergeCell ref="A3:L3"/>
  </mergeCells>
  <pageMargins left="0.7" right="0.7" top="0.75" bottom="0.75" header="0.3" footer="0.3"/>
  <pageSetup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Z134"/>
  <sheetViews>
    <sheetView showGridLines="0" view="pageBreakPreview" zoomScale="85" zoomScaleNormal="100" zoomScaleSheetLayoutView="85" workbookViewId="0">
      <selection activeCell="D29" sqref="D29"/>
    </sheetView>
  </sheetViews>
  <sheetFormatPr defaultColWidth="9.140625" defaultRowHeight="15"/>
  <cols>
    <col min="1" max="1" width="6" style="336" customWidth="1"/>
    <col min="2" max="2" width="67.140625" style="320" customWidth="1"/>
    <col min="3" max="3" width="20" style="320" customWidth="1"/>
    <col min="4" max="78" width="9.140625" style="320"/>
    <col min="79" max="16384" width="9.140625" style="54"/>
  </cols>
  <sheetData>
    <row r="1" spans="1:13" ht="16.5" customHeight="1">
      <c r="D1" s="253"/>
      <c r="E1" s="1015" t="s">
        <v>27</v>
      </c>
      <c r="F1" s="1015"/>
      <c r="G1" s="1015"/>
      <c r="H1" s="1015"/>
      <c r="I1" s="1015"/>
      <c r="J1" s="1015"/>
      <c r="K1" s="1015"/>
      <c r="L1" s="1015"/>
      <c r="M1" s="1015"/>
    </row>
    <row r="2" spans="1:13" ht="15.75" thickBot="1">
      <c r="A2" s="254" t="s">
        <v>102</v>
      </c>
      <c r="B2" s="166" t="s">
        <v>1</v>
      </c>
      <c r="C2" s="167" t="s">
        <v>379</v>
      </c>
      <c r="D2" s="60" t="s">
        <v>1073</v>
      </c>
      <c r="E2" s="25" t="s">
        <v>700</v>
      </c>
      <c r="F2" s="25" t="s">
        <v>701</v>
      </c>
      <c r="G2" s="25" t="s">
        <v>702</v>
      </c>
      <c r="H2" s="25" t="s">
        <v>703</v>
      </c>
      <c r="I2" s="25" t="s">
        <v>704</v>
      </c>
      <c r="J2" s="25" t="s">
        <v>705</v>
      </c>
      <c r="K2" s="25" t="s">
        <v>706</v>
      </c>
      <c r="L2" s="25" t="s">
        <v>707</v>
      </c>
      <c r="M2" s="25" t="s">
        <v>708</v>
      </c>
    </row>
    <row r="3" spans="1:13" ht="15.75" thickTop="1">
      <c r="A3" s="269">
        <v>1</v>
      </c>
      <c r="B3" s="270" t="s">
        <v>378</v>
      </c>
      <c r="C3" s="271" t="s">
        <v>370</v>
      </c>
      <c r="D3" s="169"/>
      <c r="E3" s="169"/>
      <c r="F3" s="169"/>
      <c r="G3" s="169"/>
      <c r="H3" s="169"/>
      <c r="I3" s="169"/>
      <c r="J3" s="169"/>
      <c r="K3" s="169"/>
      <c r="L3" s="169"/>
      <c r="M3" s="169"/>
    </row>
    <row r="4" spans="1:13">
      <c r="A4" s="56">
        <v>2</v>
      </c>
      <c r="B4" s="272" t="s">
        <v>377</v>
      </c>
      <c r="C4" s="271" t="s">
        <v>370</v>
      </c>
      <c r="D4" s="169"/>
      <c r="E4" s="169"/>
      <c r="F4" s="169"/>
      <c r="G4" s="169"/>
      <c r="H4" s="169"/>
      <c r="I4" s="169"/>
      <c r="J4" s="169"/>
      <c r="K4" s="169"/>
      <c r="L4" s="169"/>
      <c r="M4" s="169"/>
    </row>
    <row r="5" spans="1:13">
      <c r="A5" s="56">
        <v>3</v>
      </c>
      <c r="B5" s="264" t="s">
        <v>376</v>
      </c>
      <c r="C5" s="271" t="s">
        <v>627</v>
      </c>
      <c r="D5" s="168">
        <f t="shared" ref="D5:M5" si="0">D3-D4</f>
        <v>0</v>
      </c>
      <c r="E5" s="168">
        <f t="shared" si="0"/>
        <v>0</v>
      </c>
      <c r="F5" s="553">
        <f t="shared" si="0"/>
        <v>0</v>
      </c>
      <c r="G5" s="168">
        <f t="shared" si="0"/>
        <v>0</v>
      </c>
      <c r="H5" s="168">
        <f t="shared" si="0"/>
        <v>0</v>
      </c>
      <c r="I5" s="168">
        <f t="shared" si="0"/>
        <v>0</v>
      </c>
      <c r="J5" s="168">
        <f t="shared" si="0"/>
        <v>0</v>
      </c>
      <c r="K5" s="168">
        <f t="shared" si="0"/>
        <v>0</v>
      </c>
      <c r="L5" s="168">
        <f t="shared" si="0"/>
        <v>0</v>
      </c>
      <c r="M5" s="168">
        <f t="shared" si="0"/>
        <v>0</v>
      </c>
    </row>
    <row r="6" spans="1:13" ht="5.0999999999999996" customHeight="1">
      <c r="A6" s="331"/>
      <c r="B6" s="417"/>
    </row>
    <row r="7" spans="1:13">
      <c r="A7" s="56">
        <v>4</v>
      </c>
      <c r="B7" s="272" t="s">
        <v>628</v>
      </c>
      <c r="C7" s="271" t="s">
        <v>370</v>
      </c>
      <c r="D7" s="418"/>
      <c r="E7" s="418"/>
      <c r="F7" s="418"/>
      <c r="G7" s="418"/>
      <c r="H7" s="418"/>
      <c r="I7" s="418"/>
      <c r="J7" s="418"/>
      <c r="K7" s="418"/>
      <c r="L7" s="418"/>
      <c r="M7" s="418"/>
    </row>
    <row r="8" spans="1:13" ht="5.0999999999999996" customHeight="1">
      <c r="A8" s="331"/>
      <c r="B8" s="417"/>
      <c r="C8" s="416"/>
      <c r="D8" s="170"/>
      <c r="E8" s="170"/>
      <c r="F8" s="170"/>
      <c r="G8" s="170"/>
      <c r="H8" s="170"/>
      <c r="I8" s="170"/>
      <c r="J8" s="170"/>
      <c r="K8" s="170"/>
      <c r="L8" s="170"/>
      <c r="M8" s="170"/>
    </row>
    <row r="9" spans="1:13" ht="30">
      <c r="A9" s="56">
        <v>5</v>
      </c>
      <c r="B9" s="273" t="s">
        <v>629</v>
      </c>
      <c r="C9" s="271" t="s">
        <v>370</v>
      </c>
      <c r="D9" s="169"/>
      <c r="E9" s="168"/>
      <c r="F9" s="168"/>
      <c r="G9" s="168"/>
      <c r="H9" s="168"/>
      <c r="I9" s="168"/>
      <c r="J9" s="168"/>
      <c r="K9" s="168"/>
      <c r="L9" s="168"/>
      <c r="M9" s="168"/>
    </row>
    <row r="10" spans="1:13" ht="5.0999999999999996" customHeight="1">
      <c r="A10" s="331"/>
      <c r="B10" s="417"/>
      <c r="D10" s="170"/>
      <c r="E10" s="170"/>
      <c r="F10" s="170"/>
      <c r="G10" s="170"/>
      <c r="H10" s="170"/>
      <c r="I10" s="170"/>
      <c r="J10" s="170"/>
      <c r="K10" s="170"/>
      <c r="L10" s="170"/>
      <c r="M10" s="170"/>
    </row>
    <row r="11" spans="1:13">
      <c r="A11" s="56">
        <v>6</v>
      </c>
      <c r="B11" s="272" t="s">
        <v>630</v>
      </c>
      <c r="C11" s="271" t="s">
        <v>370</v>
      </c>
      <c r="D11" s="418"/>
      <c r="E11" s="418"/>
      <c r="F11" s="418"/>
      <c r="G11" s="418"/>
      <c r="H11" s="418"/>
      <c r="I11" s="418"/>
      <c r="J11" s="418"/>
      <c r="K11" s="418"/>
      <c r="L11" s="418"/>
      <c r="M11" s="418"/>
    </row>
    <row r="12" spans="1:13" ht="5.0999999999999996" customHeight="1">
      <c r="A12" s="331"/>
      <c r="B12" s="417"/>
      <c r="D12" s="170"/>
      <c r="E12" s="170"/>
      <c r="F12" s="170"/>
      <c r="G12" s="170"/>
      <c r="H12" s="170"/>
      <c r="I12" s="170"/>
      <c r="J12" s="170"/>
      <c r="K12" s="170"/>
      <c r="L12" s="170"/>
      <c r="M12" s="170"/>
    </row>
    <row r="13" spans="1:13">
      <c r="A13" s="56">
        <v>7</v>
      </c>
      <c r="B13" s="272" t="s">
        <v>632</v>
      </c>
      <c r="C13" s="271" t="s">
        <v>373</v>
      </c>
      <c r="D13" s="169"/>
      <c r="E13" s="168"/>
      <c r="F13" s="168"/>
      <c r="G13" s="168"/>
      <c r="H13" s="168"/>
      <c r="I13" s="168"/>
      <c r="J13" s="168"/>
      <c r="K13" s="168"/>
      <c r="L13" s="168"/>
      <c r="M13" s="168"/>
    </row>
    <row r="14" spans="1:13">
      <c r="A14" s="56">
        <v>8</v>
      </c>
      <c r="B14" s="272" t="s">
        <v>633</v>
      </c>
      <c r="C14" s="271" t="s">
        <v>373</v>
      </c>
      <c r="D14" s="169"/>
      <c r="E14" s="168"/>
      <c r="F14" s="168"/>
      <c r="G14" s="168"/>
      <c r="H14" s="168"/>
      <c r="I14" s="168"/>
      <c r="J14" s="168"/>
      <c r="K14" s="168"/>
      <c r="L14" s="168"/>
      <c r="M14" s="168"/>
    </row>
    <row r="15" spans="1:13" ht="5.0999999999999996" customHeight="1">
      <c r="A15" s="331"/>
      <c r="B15" s="420"/>
    </row>
    <row r="16" spans="1:13">
      <c r="A16" s="56">
        <v>9</v>
      </c>
      <c r="B16" s="272" t="s">
        <v>634</v>
      </c>
      <c r="C16" s="271" t="s">
        <v>631</v>
      </c>
      <c r="D16" s="169"/>
      <c r="E16" s="169"/>
      <c r="F16" s="169"/>
      <c r="G16" s="169"/>
      <c r="H16" s="169"/>
      <c r="I16" s="169"/>
      <c r="J16" s="169"/>
      <c r="K16" s="169"/>
      <c r="L16" s="169"/>
      <c r="M16" s="169"/>
    </row>
    <row r="17" spans="1:13" ht="5.0999999999999996" customHeight="1">
      <c r="A17" s="331"/>
      <c r="B17" s="417"/>
      <c r="C17" s="416"/>
      <c r="D17" s="170"/>
      <c r="E17" s="170"/>
      <c r="F17" s="170"/>
      <c r="G17" s="170"/>
      <c r="H17" s="170"/>
      <c r="I17" s="170"/>
      <c r="J17" s="170"/>
      <c r="K17" s="170"/>
      <c r="L17" s="170"/>
      <c r="M17" s="170"/>
    </row>
    <row r="18" spans="1:13">
      <c r="A18" s="56">
        <v>10</v>
      </c>
      <c r="B18" s="272" t="s">
        <v>635</v>
      </c>
      <c r="C18" s="271" t="s">
        <v>373</v>
      </c>
      <c r="D18" s="169"/>
      <c r="E18" s="169"/>
      <c r="F18" s="169"/>
      <c r="G18" s="169"/>
      <c r="H18" s="169"/>
      <c r="I18" s="169"/>
      <c r="J18" s="169"/>
      <c r="K18" s="169"/>
      <c r="L18" s="169"/>
      <c r="M18" s="169"/>
    </row>
    <row r="19" spans="1:13">
      <c r="A19" s="56">
        <v>11</v>
      </c>
      <c r="B19" s="272" t="s">
        <v>636</v>
      </c>
      <c r="C19" s="271" t="s">
        <v>373</v>
      </c>
      <c r="D19" s="169"/>
      <c r="E19" s="169"/>
      <c r="F19" s="169"/>
      <c r="G19" s="169"/>
      <c r="H19" s="169"/>
      <c r="I19" s="169"/>
      <c r="J19" s="169"/>
      <c r="K19" s="169"/>
      <c r="L19" s="169"/>
      <c r="M19" s="169"/>
    </row>
    <row r="20" spans="1:13" ht="5.0999999999999996" customHeight="1">
      <c r="A20" s="331"/>
      <c r="B20" s="417"/>
    </row>
    <row r="21" spans="1:13">
      <c r="A21" s="56">
        <v>12</v>
      </c>
      <c r="B21" s="272" t="s">
        <v>375</v>
      </c>
      <c r="C21" s="271" t="s">
        <v>370</v>
      </c>
      <c r="D21" s="169"/>
      <c r="E21" s="169"/>
      <c r="F21" s="169"/>
      <c r="G21" s="169"/>
      <c r="H21" s="169"/>
      <c r="I21" s="169"/>
      <c r="J21" s="169"/>
      <c r="K21" s="169"/>
      <c r="L21" s="169"/>
      <c r="M21" s="169"/>
    </row>
    <row r="22" spans="1:13" ht="5.0999999999999996" customHeight="1">
      <c r="A22" s="331"/>
      <c r="B22" s="417"/>
    </row>
    <row r="23" spans="1:13" ht="5.0999999999999996" customHeight="1">
      <c r="A23" s="331"/>
      <c r="B23" s="420"/>
    </row>
    <row r="24" spans="1:13">
      <c r="A24" s="56">
        <v>13</v>
      </c>
      <c r="B24" s="272" t="s">
        <v>374</v>
      </c>
      <c r="C24" s="271" t="s">
        <v>373</v>
      </c>
      <c r="D24" s="169"/>
      <c r="E24" s="169"/>
      <c r="F24" s="169"/>
      <c r="G24" s="169"/>
      <c r="H24" s="169"/>
      <c r="I24" s="169"/>
      <c r="J24" s="169"/>
      <c r="K24" s="169"/>
      <c r="L24" s="169"/>
      <c r="M24" s="169"/>
    </row>
    <row r="25" spans="1:13" ht="5.0999999999999996" customHeight="1">
      <c r="A25" s="331"/>
      <c r="B25" s="417"/>
    </row>
    <row r="26" spans="1:13">
      <c r="A26" s="56">
        <v>14</v>
      </c>
      <c r="B26" s="272" t="s">
        <v>372</v>
      </c>
      <c r="C26" s="271" t="s">
        <v>371</v>
      </c>
      <c r="D26" s="418"/>
      <c r="E26" s="418"/>
      <c r="F26" s="418"/>
      <c r="G26" s="418"/>
      <c r="H26" s="418"/>
      <c r="I26" s="418"/>
      <c r="J26" s="418"/>
      <c r="K26" s="418"/>
      <c r="L26" s="418"/>
      <c r="M26" s="418"/>
    </row>
    <row r="28" spans="1:13">
      <c r="D28" s="569"/>
      <c r="E28" s="1015" t="s">
        <v>27</v>
      </c>
      <c r="F28" s="1015"/>
      <c r="G28" s="1015"/>
      <c r="H28" s="1015"/>
      <c r="I28" s="1015"/>
      <c r="J28" s="1015"/>
      <c r="K28" s="1015"/>
      <c r="L28" s="1015"/>
      <c r="M28" s="1015"/>
    </row>
    <row r="29" spans="1:13" ht="15.75" thickBot="1">
      <c r="A29" s="254" t="s">
        <v>102</v>
      </c>
      <c r="B29" s="166" t="s">
        <v>552</v>
      </c>
      <c r="C29" s="167" t="s">
        <v>379</v>
      </c>
      <c r="D29" s="60" t="s">
        <v>1073</v>
      </c>
      <c r="E29" s="25" t="s">
        <v>700</v>
      </c>
      <c r="F29" s="25" t="s">
        <v>701</v>
      </c>
      <c r="G29" s="25" t="s">
        <v>702</v>
      </c>
      <c r="H29" s="25" t="s">
        <v>703</v>
      </c>
      <c r="I29" s="25" t="s">
        <v>704</v>
      </c>
      <c r="J29" s="25" t="s">
        <v>705</v>
      </c>
      <c r="K29" s="25" t="s">
        <v>706</v>
      </c>
      <c r="L29" s="25" t="s">
        <v>707</v>
      </c>
      <c r="M29" s="25" t="s">
        <v>708</v>
      </c>
    </row>
    <row r="30" spans="1:13" ht="15.75" thickTop="1">
      <c r="A30" s="269">
        <v>1</v>
      </c>
      <c r="B30" s="270" t="s">
        <v>378</v>
      </c>
      <c r="C30" s="271" t="s">
        <v>370</v>
      </c>
      <c r="D30" s="169"/>
      <c r="E30" s="169"/>
      <c r="F30" s="169"/>
      <c r="G30" s="169"/>
      <c r="H30" s="169"/>
      <c r="I30" s="169"/>
      <c r="J30" s="169"/>
      <c r="K30" s="169"/>
      <c r="L30" s="169"/>
      <c r="M30" s="169"/>
    </row>
    <row r="31" spans="1:13">
      <c r="A31" s="56">
        <v>2</v>
      </c>
      <c r="B31" s="272" t="s">
        <v>377</v>
      </c>
      <c r="C31" s="271" t="s">
        <v>370</v>
      </c>
      <c r="D31" s="169"/>
      <c r="E31" s="169"/>
      <c r="F31" s="169"/>
      <c r="G31" s="169"/>
      <c r="H31" s="169"/>
      <c r="I31" s="169"/>
      <c r="J31" s="169"/>
      <c r="K31" s="169"/>
      <c r="L31" s="169"/>
      <c r="M31" s="169"/>
    </row>
    <row r="32" spans="1:13">
      <c r="A32" s="56">
        <v>3</v>
      </c>
      <c r="B32" s="264" t="s">
        <v>376</v>
      </c>
      <c r="C32" s="271" t="s">
        <v>627</v>
      </c>
      <c r="D32" s="168">
        <f t="shared" ref="D32:M32" si="1">D30-D31</f>
        <v>0</v>
      </c>
      <c r="E32" s="168">
        <f t="shared" si="1"/>
        <v>0</v>
      </c>
      <c r="F32" s="168">
        <f t="shared" si="1"/>
        <v>0</v>
      </c>
      <c r="G32" s="168">
        <f t="shared" si="1"/>
        <v>0</v>
      </c>
      <c r="H32" s="168">
        <f t="shared" si="1"/>
        <v>0</v>
      </c>
      <c r="I32" s="168">
        <f t="shared" si="1"/>
        <v>0</v>
      </c>
      <c r="J32" s="168">
        <f t="shared" si="1"/>
        <v>0</v>
      </c>
      <c r="K32" s="168">
        <f t="shared" si="1"/>
        <v>0</v>
      </c>
      <c r="L32" s="168">
        <f t="shared" si="1"/>
        <v>0</v>
      </c>
      <c r="M32" s="168">
        <f t="shared" si="1"/>
        <v>0</v>
      </c>
    </row>
    <row r="33" spans="1:13" ht="5.0999999999999996" customHeight="1">
      <c r="A33" s="331"/>
      <c r="B33" s="417"/>
    </row>
    <row r="34" spans="1:13">
      <c r="A34" s="56">
        <v>4</v>
      </c>
      <c r="B34" s="272" t="s">
        <v>628</v>
      </c>
      <c r="C34" s="271" t="s">
        <v>370</v>
      </c>
      <c r="D34" s="418"/>
      <c r="E34" s="418"/>
      <c r="F34" s="418"/>
      <c r="G34" s="418"/>
      <c r="H34" s="418"/>
      <c r="I34" s="418"/>
      <c r="J34" s="418"/>
      <c r="K34" s="418"/>
      <c r="L34" s="418"/>
      <c r="M34" s="418"/>
    </row>
    <row r="35" spans="1:13" ht="5.0999999999999996" customHeight="1">
      <c r="A35" s="331"/>
      <c r="B35" s="417"/>
      <c r="C35" s="416"/>
      <c r="D35" s="170"/>
      <c r="E35" s="170"/>
      <c r="F35" s="170"/>
      <c r="G35" s="170"/>
      <c r="H35" s="170"/>
      <c r="I35" s="170"/>
      <c r="J35" s="170"/>
      <c r="K35" s="170"/>
      <c r="L35" s="170"/>
      <c r="M35" s="170"/>
    </row>
    <row r="36" spans="1:13" ht="30">
      <c r="A36" s="56">
        <v>5</v>
      </c>
      <c r="B36" s="272" t="s">
        <v>629</v>
      </c>
      <c r="C36" s="271" t="s">
        <v>370</v>
      </c>
      <c r="D36" s="169"/>
      <c r="E36" s="168"/>
      <c r="F36" s="168"/>
      <c r="G36" s="168"/>
      <c r="H36" s="168"/>
      <c r="I36" s="168"/>
      <c r="J36" s="168"/>
      <c r="K36" s="168"/>
      <c r="L36" s="168"/>
      <c r="M36" s="168"/>
    </row>
    <row r="37" spans="1:13" ht="5.0999999999999996" customHeight="1">
      <c r="A37" s="331"/>
      <c r="B37" s="417"/>
      <c r="D37" s="170"/>
      <c r="E37" s="170"/>
      <c r="F37" s="170"/>
      <c r="G37" s="170"/>
      <c r="H37" s="170"/>
      <c r="I37" s="170"/>
      <c r="J37" s="170"/>
      <c r="K37" s="170"/>
      <c r="L37" s="170"/>
      <c r="M37" s="170"/>
    </row>
    <row r="38" spans="1:13">
      <c r="A38" s="56">
        <v>6</v>
      </c>
      <c r="B38" s="272" t="s">
        <v>630</v>
      </c>
      <c r="C38" s="271" t="s">
        <v>370</v>
      </c>
      <c r="D38" s="418"/>
      <c r="E38" s="418"/>
      <c r="F38" s="418"/>
      <c r="G38" s="418"/>
      <c r="H38" s="418"/>
      <c r="I38" s="418"/>
      <c r="J38" s="418"/>
      <c r="K38" s="418"/>
      <c r="L38" s="418"/>
      <c r="M38" s="418"/>
    </row>
    <row r="39" spans="1:13" ht="5.0999999999999996" customHeight="1">
      <c r="A39" s="331"/>
      <c r="B39" s="417"/>
      <c r="D39" s="170"/>
      <c r="E39" s="170"/>
      <c r="F39" s="170"/>
      <c r="G39" s="170"/>
      <c r="H39" s="170"/>
      <c r="I39" s="170"/>
      <c r="J39" s="170"/>
      <c r="K39" s="170"/>
      <c r="L39" s="170"/>
      <c r="M39" s="170"/>
    </row>
    <row r="40" spans="1:13">
      <c r="A40" s="56">
        <v>7</v>
      </c>
      <c r="B40" s="272" t="s">
        <v>632</v>
      </c>
      <c r="C40" s="271" t="s">
        <v>373</v>
      </c>
      <c r="D40" s="169"/>
      <c r="E40" s="168"/>
      <c r="F40" s="168"/>
      <c r="G40" s="168"/>
      <c r="H40" s="168"/>
      <c r="I40" s="168"/>
      <c r="J40" s="168"/>
      <c r="K40" s="168"/>
      <c r="L40" s="168"/>
      <c r="M40" s="168"/>
    </row>
    <row r="41" spans="1:13">
      <c r="A41" s="56">
        <v>8</v>
      </c>
      <c r="B41" s="272" t="s">
        <v>633</v>
      </c>
      <c r="C41" s="271" t="s">
        <v>373</v>
      </c>
      <c r="D41" s="169"/>
      <c r="E41" s="168"/>
      <c r="F41" s="168"/>
      <c r="G41" s="168"/>
      <c r="H41" s="168"/>
      <c r="I41" s="168"/>
      <c r="J41" s="168"/>
      <c r="K41" s="168"/>
      <c r="L41" s="168"/>
      <c r="M41" s="168"/>
    </row>
    <row r="42" spans="1:13" ht="5.0999999999999996" customHeight="1">
      <c r="A42" s="331"/>
      <c r="B42" s="420"/>
    </row>
    <row r="43" spans="1:13">
      <c r="A43" s="56">
        <v>9</v>
      </c>
      <c r="B43" s="272" t="s">
        <v>634</v>
      </c>
      <c r="C43" s="271" t="s">
        <v>631</v>
      </c>
      <c r="D43" s="169"/>
      <c r="E43" s="169"/>
      <c r="F43" s="169"/>
      <c r="G43" s="169"/>
      <c r="H43" s="169"/>
      <c r="I43" s="169"/>
      <c r="J43" s="169"/>
      <c r="K43" s="169"/>
      <c r="L43" s="169"/>
      <c r="M43" s="169"/>
    </row>
    <row r="44" spans="1:13" ht="5.0999999999999996" customHeight="1">
      <c r="A44" s="331"/>
      <c r="B44" s="417"/>
      <c r="C44" s="416"/>
      <c r="D44" s="170"/>
      <c r="E44" s="170"/>
      <c r="F44" s="170"/>
      <c r="G44" s="170"/>
      <c r="H44" s="170"/>
      <c r="I44" s="170"/>
      <c r="J44" s="170"/>
      <c r="K44" s="170"/>
      <c r="L44" s="170"/>
      <c r="M44" s="170"/>
    </row>
    <row r="45" spans="1:13">
      <c r="A45" s="56">
        <v>10</v>
      </c>
      <c r="B45" s="272" t="s">
        <v>635</v>
      </c>
      <c r="C45" s="271" t="s">
        <v>373</v>
      </c>
      <c r="D45" s="169"/>
      <c r="E45" s="169"/>
      <c r="F45" s="169"/>
      <c r="G45" s="169"/>
      <c r="H45" s="169"/>
      <c r="I45" s="169"/>
      <c r="J45" s="169"/>
      <c r="K45" s="169"/>
      <c r="L45" s="169"/>
      <c r="M45" s="169"/>
    </row>
    <row r="46" spans="1:13">
      <c r="A46" s="56">
        <v>11</v>
      </c>
      <c r="B46" s="272" t="s">
        <v>636</v>
      </c>
      <c r="C46" s="271" t="s">
        <v>373</v>
      </c>
      <c r="D46" s="169"/>
      <c r="E46" s="169"/>
      <c r="F46" s="169"/>
      <c r="G46" s="169"/>
      <c r="H46" s="169"/>
      <c r="I46" s="169"/>
      <c r="J46" s="169"/>
      <c r="K46" s="169"/>
      <c r="L46" s="169"/>
      <c r="M46" s="169"/>
    </row>
    <row r="47" spans="1:13" ht="5.0999999999999996" customHeight="1">
      <c r="A47" s="331"/>
      <c r="B47" s="417"/>
    </row>
    <row r="48" spans="1:13">
      <c r="A48" s="56">
        <v>12</v>
      </c>
      <c r="B48" s="272" t="s">
        <v>375</v>
      </c>
      <c r="C48" s="271" t="s">
        <v>370</v>
      </c>
      <c r="D48" s="169"/>
      <c r="E48" s="169"/>
      <c r="F48" s="169"/>
      <c r="G48" s="169"/>
      <c r="H48" s="169"/>
      <c r="I48" s="169"/>
      <c r="J48" s="169"/>
      <c r="K48" s="169"/>
      <c r="L48" s="169"/>
      <c r="M48" s="169"/>
    </row>
    <row r="49" spans="1:13" ht="5.0999999999999996" customHeight="1">
      <c r="A49" s="331"/>
      <c r="B49" s="417"/>
    </row>
    <row r="50" spans="1:13" ht="5.0999999999999996" customHeight="1">
      <c r="A50" s="331"/>
      <c r="B50" s="420"/>
    </row>
    <row r="51" spans="1:13">
      <c r="A51" s="56">
        <v>13</v>
      </c>
      <c r="B51" s="272" t="s">
        <v>374</v>
      </c>
      <c r="C51" s="271" t="s">
        <v>373</v>
      </c>
      <c r="D51" s="169"/>
      <c r="E51" s="169"/>
      <c r="F51" s="169"/>
      <c r="G51" s="169"/>
      <c r="H51" s="169"/>
      <c r="I51" s="169"/>
      <c r="J51" s="169"/>
      <c r="K51" s="169"/>
      <c r="L51" s="169"/>
      <c r="M51" s="169"/>
    </row>
    <row r="52" spans="1:13" ht="5.0999999999999996" customHeight="1">
      <c r="A52" s="331"/>
      <c r="B52" s="417"/>
    </row>
    <row r="53" spans="1:13">
      <c r="A53" s="56">
        <v>14</v>
      </c>
      <c r="B53" s="272" t="s">
        <v>372</v>
      </c>
      <c r="C53" s="271" t="s">
        <v>371</v>
      </c>
      <c r="D53" s="418"/>
      <c r="E53" s="418"/>
      <c r="F53" s="418"/>
      <c r="G53" s="418"/>
      <c r="H53" s="418"/>
      <c r="I53" s="418"/>
      <c r="J53" s="418"/>
      <c r="K53" s="418"/>
      <c r="L53" s="418"/>
      <c r="M53" s="418"/>
    </row>
    <row r="55" spans="1:13">
      <c r="D55" s="569"/>
      <c r="E55" s="1015" t="s">
        <v>27</v>
      </c>
      <c r="F55" s="1015"/>
      <c r="G55" s="1015"/>
      <c r="H55" s="1015"/>
      <c r="I55" s="1015"/>
      <c r="J55" s="1015"/>
      <c r="K55" s="1015"/>
      <c r="L55" s="1015"/>
      <c r="M55" s="1015"/>
    </row>
    <row r="56" spans="1:13" ht="15.75" thickBot="1">
      <c r="A56" s="254" t="s">
        <v>102</v>
      </c>
      <c r="B56" s="166" t="s">
        <v>4</v>
      </c>
      <c r="C56" s="167" t="s">
        <v>379</v>
      </c>
      <c r="D56" s="60" t="s">
        <v>1073</v>
      </c>
      <c r="E56" s="25" t="s">
        <v>700</v>
      </c>
      <c r="F56" s="25" t="s">
        <v>701</v>
      </c>
      <c r="G56" s="25" t="s">
        <v>702</v>
      </c>
      <c r="H56" s="25" t="s">
        <v>703</v>
      </c>
      <c r="I56" s="25" t="s">
        <v>704</v>
      </c>
      <c r="J56" s="25" t="s">
        <v>705</v>
      </c>
      <c r="K56" s="25" t="s">
        <v>706</v>
      </c>
      <c r="L56" s="25" t="s">
        <v>707</v>
      </c>
      <c r="M56" s="25" t="s">
        <v>708</v>
      </c>
    </row>
    <row r="57" spans="1:13" ht="15.75" thickTop="1">
      <c r="A57" s="269">
        <v>1</v>
      </c>
      <c r="B57" s="270" t="s">
        <v>378</v>
      </c>
      <c r="C57" s="271" t="s">
        <v>370</v>
      </c>
      <c r="D57" s="169"/>
      <c r="E57" s="169"/>
      <c r="F57" s="169"/>
      <c r="G57" s="169"/>
      <c r="H57" s="169"/>
      <c r="I57" s="169"/>
      <c r="J57" s="169"/>
      <c r="K57" s="169"/>
      <c r="L57" s="169"/>
      <c r="M57" s="169"/>
    </row>
    <row r="58" spans="1:13">
      <c r="A58" s="56">
        <v>2</v>
      </c>
      <c r="B58" s="272" t="s">
        <v>377</v>
      </c>
      <c r="C58" s="271" t="s">
        <v>370</v>
      </c>
      <c r="D58" s="169"/>
      <c r="E58" s="169"/>
      <c r="F58" s="169"/>
      <c r="G58" s="169"/>
      <c r="H58" s="169"/>
      <c r="I58" s="169"/>
      <c r="J58" s="169"/>
      <c r="K58" s="169"/>
      <c r="L58" s="169"/>
      <c r="M58" s="169"/>
    </row>
    <row r="59" spans="1:13">
      <c r="A59" s="56">
        <v>3</v>
      </c>
      <c r="B59" s="264" t="s">
        <v>376</v>
      </c>
      <c r="C59" s="271" t="s">
        <v>627</v>
      </c>
      <c r="D59" s="168">
        <f t="shared" ref="D59:M59" si="2">D57-D58</f>
        <v>0</v>
      </c>
      <c r="E59" s="168">
        <f t="shared" si="2"/>
        <v>0</v>
      </c>
      <c r="F59" s="168">
        <f t="shared" si="2"/>
        <v>0</v>
      </c>
      <c r="G59" s="168">
        <f t="shared" si="2"/>
        <v>0</v>
      </c>
      <c r="H59" s="168">
        <f t="shared" si="2"/>
        <v>0</v>
      </c>
      <c r="I59" s="168">
        <f t="shared" si="2"/>
        <v>0</v>
      </c>
      <c r="J59" s="168">
        <f t="shared" si="2"/>
        <v>0</v>
      </c>
      <c r="K59" s="168">
        <f t="shared" si="2"/>
        <v>0</v>
      </c>
      <c r="L59" s="168">
        <f t="shared" si="2"/>
        <v>0</v>
      </c>
      <c r="M59" s="168">
        <f t="shared" si="2"/>
        <v>0</v>
      </c>
    </row>
    <row r="60" spans="1:13" ht="5.0999999999999996" customHeight="1">
      <c r="A60" s="331"/>
      <c r="B60" s="417"/>
    </row>
    <row r="61" spans="1:13">
      <c r="A61" s="56">
        <v>4</v>
      </c>
      <c r="B61" s="272" t="s">
        <v>628</v>
      </c>
      <c r="C61" s="271" t="s">
        <v>370</v>
      </c>
      <c r="D61" s="418"/>
      <c r="E61" s="418"/>
      <c r="F61" s="418"/>
      <c r="G61" s="418"/>
      <c r="H61" s="418"/>
      <c r="I61" s="418"/>
      <c r="J61" s="418"/>
      <c r="K61" s="418"/>
      <c r="L61" s="418"/>
      <c r="M61" s="418"/>
    </row>
    <row r="62" spans="1:13" ht="5.0999999999999996" customHeight="1">
      <c r="A62" s="331"/>
      <c r="B62" s="417"/>
      <c r="C62" s="416"/>
      <c r="D62" s="170"/>
      <c r="E62" s="170"/>
      <c r="F62" s="170"/>
      <c r="G62" s="170"/>
      <c r="H62" s="170"/>
      <c r="I62" s="170"/>
      <c r="J62" s="170"/>
      <c r="K62" s="170"/>
      <c r="L62" s="170"/>
      <c r="M62" s="170"/>
    </row>
    <row r="63" spans="1:13" ht="30">
      <c r="A63" s="56">
        <v>5</v>
      </c>
      <c r="B63" s="272" t="s">
        <v>629</v>
      </c>
      <c r="C63" s="271" t="s">
        <v>370</v>
      </c>
      <c r="D63" s="169"/>
      <c r="E63" s="168"/>
      <c r="F63" s="168"/>
      <c r="G63" s="168"/>
      <c r="H63" s="168"/>
      <c r="I63" s="168"/>
      <c r="J63" s="168"/>
      <c r="K63" s="168"/>
      <c r="L63" s="168"/>
      <c r="M63" s="168"/>
    </row>
    <row r="64" spans="1:13" ht="5.0999999999999996" customHeight="1">
      <c r="A64" s="331"/>
      <c r="B64" s="417"/>
      <c r="D64" s="170"/>
      <c r="E64" s="170"/>
      <c r="F64" s="170"/>
      <c r="G64" s="170"/>
      <c r="H64" s="170"/>
      <c r="I64" s="170"/>
      <c r="J64" s="170"/>
      <c r="K64" s="170"/>
      <c r="L64" s="170"/>
      <c r="M64" s="170"/>
    </row>
    <row r="65" spans="1:13">
      <c r="A65" s="56">
        <v>6</v>
      </c>
      <c r="B65" s="272" t="s">
        <v>630</v>
      </c>
      <c r="C65" s="271" t="s">
        <v>370</v>
      </c>
      <c r="D65" s="418"/>
      <c r="E65" s="418"/>
      <c r="F65" s="418"/>
      <c r="G65" s="418"/>
      <c r="H65" s="418"/>
      <c r="I65" s="418"/>
      <c r="J65" s="418"/>
      <c r="K65" s="418"/>
      <c r="L65" s="418"/>
      <c r="M65" s="418"/>
    </row>
    <row r="66" spans="1:13" ht="5.0999999999999996" customHeight="1">
      <c r="A66" s="331"/>
      <c r="B66" s="417"/>
      <c r="D66" s="170"/>
      <c r="E66" s="170"/>
      <c r="F66" s="170"/>
      <c r="G66" s="170"/>
      <c r="H66" s="170"/>
      <c r="I66" s="170"/>
      <c r="J66" s="170"/>
      <c r="K66" s="170"/>
      <c r="L66" s="170"/>
      <c r="M66" s="170"/>
    </row>
    <row r="67" spans="1:13">
      <c r="A67" s="56">
        <v>7</v>
      </c>
      <c r="B67" s="272" t="s">
        <v>632</v>
      </c>
      <c r="C67" s="271" t="s">
        <v>373</v>
      </c>
      <c r="D67" s="169"/>
      <c r="E67" s="168"/>
      <c r="F67" s="168"/>
      <c r="G67" s="168"/>
      <c r="H67" s="168"/>
      <c r="I67" s="168"/>
      <c r="J67" s="168"/>
      <c r="K67" s="168"/>
      <c r="L67" s="168"/>
      <c r="M67" s="168"/>
    </row>
    <row r="68" spans="1:13">
      <c r="A68" s="56">
        <v>8</v>
      </c>
      <c r="B68" s="272" t="s">
        <v>633</v>
      </c>
      <c r="C68" s="271" t="s">
        <v>373</v>
      </c>
      <c r="D68" s="169"/>
      <c r="E68" s="168"/>
      <c r="F68" s="168"/>
      <c r="G68" s="168"/>
      <c r="H68" s="168"/>
      <c r="I68" s="168"/>
      <c r="J68" s="168"/>
      <c r="K68" s="168"/>
      <c r="L68" s="168"/>
      <c r="M68" s="168"/>
    </row>
    <row r="69" spans="1:13" ht="5.0999999999999996" customHeight="1">
      <c r="A69" s="331"/>
      <c r="B69" s="420"/>
    </row>
    <row r="70" spans="1:13">
      <c r="A70" s="56">
        <v>9</v>
      </c>
      <c r="B70" s="272" t="s">
        <v>634</v>
      </c>
      <c r="C70" s="271" t="s">
        <v>631</v>
      </c>
      <c r="D70" s="169"/>
      <c r="E70" s="169"/>
      <c r="F70" s="169"/>
      <c r="G70" s="169"/>
      <c r="H70" s="169"/>
      <c r="I70" s="169"/>
      <c r="J70" s="169"/>
      <c r="K70" s="169"/>
      <c r="L70" s="169"/>
      <c r="M70" s="169"/>
    </row>
    <row r="71" spans="1:13" ht="5.0999999999999996" customHeight="1">
      <c r="A71" s="331"/>
      <c r="B71" s="417"/>
      <c r="C71" s="416"/>
      <c r="D71" s="170"/>
      <c r="E71" s="170"/>
      <c r="F71" s="170"/>
      <c r="G71" s="170"/>
      <c r="H71" s="170"/>
      <c r="I71" s="170"/>
      <c r="J71" s="170"/>
      <c r="K71" s="170"/>
      <c r="L71" s="170"/>
      <c r="M71" s="170"/>
    </row>
    <row r="72" spans="1:13">
      <c r="A72" s="56">
        <v>10</v>
      </c>
      <c r="B72" s="272" t="s">
        <v>635</v>
      </c>
      <c r="C72" s="271" t="s">
        <v>373</v>
      </c>
      <c r="D72" s="169"/>
      <c r="E72" s="169"/>
      <c r="F72" s="169"/>
      <c r="G72" s="169"/>
      <c r="H72" s="169"/>
      <c r="I72" s="169"/>
      <c r="J72" s="169"/>
      <c r="K72" s="169"/>
      <c r="L72" s="169"/>
      <c r="M72" s="169"/>
    </row>
    <row r="73" spans="1:13">
      <c r="A73" s="56">
        <v>11</v>
      </c>
      <c r="B73" s="272" t="s">
        <v>636</v>
      </c>
      <c r="C73" s="271" t="s">
        <v>373</v>
      </c>
      <c r="D73" s="169"/>
      <c r="E73" s="169"/>
      <c r="F73" s="169"/>
      <c r="G73" s="169"/>
      <c r="H73" s="169"/>
      <c r="I73" s="169"/>
      <c r="J73" s="169"/>
      <c r="K73" s="169"/>
      <c r="L73" s="169"/>
      <c r="M73" s="169"/>
    </row>
    <row r="74" spans="1:13" ht="5.0999999999999996" customHeight="1">
      <c r="A74" s="331"/>
      <c r="B74" s="417"/>
    </row>
    <row r="75" spans="1:13">
      <c r="A75" s="56">
        <v>12</v>
      </c>
      <c r="B75" s="272" t="s">
        <v>375</v>
      </c>
      <c r="C75" s="271" t="s">
        <v>370</v>
      </c>
      <c r="D75" s="169"/>
      <c r="E75" s="169"/>
      <c r="F75" s="169"/>
      <c r="G75" s="169"/>
      <c r="H75" s="169"/>
      <c r="I75" s="169"/>
      <c r="J75" s="169"/>
      <c r="K75" s="169"/>
      <c r="L75" s="169"/>
      <c r="M75" s="169"/>
    </row>
    <row r="76" spans="1:13" ht="5.0999999999999996" customHeight="1">
      <c r="A76" s="331"/>
      <c r="B76" s="417"/>
    </row>
    <row r="77" spans="1:13" ht="5.0999999999999996" customHeight="1">
      <c r="A77" s="331"/>
      <c r="B77" s="420"/>
    </row>
    <row r="78" spans="1:13">
      <c r="A78" s="56">
        <v>13</v>
      </c>
      <c r="B78" s="272" t="s">
        <v>374</v>
      </c>
      <c r="C78" s="271" t="s">
        <v>373</v>
      </c>
      <c r="D78" s="169"/>
      <c r="E78" s="169"/>
      <c r="F78" s="169"/>
      <c r="G78" s="169"/>
      <c r="H78" s="169"/>
      <c r="I78" s="169"/>
      <c r="J78" s="169"/>
      <c r="K78" s="169"/>
      <c r="L78" s="169"/>
      <c r="M78" s="169"/>
    </row>
    <row r="79" spans="1:13" ht="5.0999999999999996" customHeight="1">
      <c r="A79" s="331"/>
      <c r="B79" s="417"/>
    </row>
    <row r="80" spans="1:13">
      <c r="A80" s="56">
        <v>14</v>
      </c>
      <c r="B80" s="272" t="s">
        <v>372</v>
      </c>
      <c r="C80" s="271" t="s">
        <v>371</v>
      </c>
      <c r="D80" s="418"/>
      <c r="E80" s="418"/>
      <c r="F80" s="418"/>
      <c r="G80" s="418"/>
      <c r="H80" s="418"/>
      <c r="I80" s="418"/>
      <c r="J80" s="418"/>
      <c r="K80" s="418"/>
      <c r="L80" s="418"/>
      <c r="M80" s="418"/>
    </row>
    <row r="82" spans="1:13">
      <c r="D82" s="569"/>
      <c r="E82" s="1015" t="s">
        <v>27</v>
      </c>
      <c r="F82" s="1015"/>
      <c r="G82" s="1015"/>
      <c r="H82" s="1015"/>
      <c r="I82" s="1015"/>
      <c r="J82" s="1015"/>
      <c r="K82" s="1015"/>
      <c r="L82" s="1015"/>
      <c r="M82" s="1015"/>
    </row>
    <row r="83" spans="1:13" ht="15.75" thickBot="1">
      <c r="A83" s="254" t="s">
        <v>102</v>
      </c>
      <c r="B83" s="166" t="s">
        <v>553</v>
      </c>
      <c r="C83" s="167" t="s">
        <v>379</v>
      </c>
      <c r="D83" s="60" t="s">
        <v>1073</v>
      </c>
      <c r="E83" s="25" t="s">
        <v>700</v>
      </c>
      <c r="F83" s="25" t="s">
        <v>701</v>
      </c>
      <c r="G83" s="25" t="s">
        <v>702</v>
      </c>
      <c r="H83" s="25" t="s">
        <v>703</v>
      </c>
      <c r="I83" s="25" t="s">
        <v>704</v>
      </c>
      <c r="J83" s="25" t="s">
        <v>705</v>
      </c>
      <c r="K83" s="25" t="s">
        <v>706</v>
      </c>
      <c r="L83" s="25" t="s">
        <v>707</v>
      </c>
      <c r="M83" s="25" t="s">
        <v>708</v>
      </c>
    </row>
    <row r="84" spans="1:13" ht="15.75" thickTop="1">
      <c r="A84" s="269">
        <v>1</v>
      </c>
      <c r="B84" s="270" t="s">
        <v>378</v>
      </c>
      <c r="C84" s="271" t="s">
        <v>370</v>
      </c>
      <c r="D84" s="169"/>
      <c r="E84" s="169"/>
      <c r="F84" s="169"/>
      <c r="G84" s="169"/>
      <c r="H84" s="169"/>
      <c r="I84" s="169"/>
      <c r="J84" s="169"/>
      <c r="K84" s="169"/>
      <c r="L84" s="169"/>
      <c r="M84" s="169"/>
    </row>
    <row r="85" spans="1:13">
      <c r="A85" s="56">
        <v>2</v>
      </c>
      <c r="B85" s="272" t="s">
        <v>377</v>
      </c>
      <c r="C85" s="271" t="s">
        <v>370</v>
      </c>
      <c r="D85" s="169"/>
      <c r="E85" s="169"/>
      <c r="F85" s="169"/>
      <c r="G85" s="169"/>
      <c r="H85" s="169"/>
      <c r="I85" s="169"/>
      <c r="J85" s="169"/>
      <c r="K85" s="169"/>
      <c r="L85" s="169"/>
      <c r="M85" s="169"/>
    </row>
    <row r="86" spans="1:13">
      <c r="A86" s="56">
        <v>3</v>
      </c>
      <c r="B86" s="264" t="s">
        <v>376</v>
      </c>
      <c r="C86" s="271" t="s">
        <v>627</v>
      </c>
      <c r="D86" s="168">
        <f t="shared" ref="D86:M86" si="3">D84-D85</f>
        <v>0</v>
      </c>
      <c r="E86" s="168">
        <f t="shared" si="3"/>
        <v>0</v>
      </c>
      <c r="F86" s="168">
        <f t="shared" si="3"/>
        <v>0</v>
      </c>
      <c r="G86" s="168">
        <f t="shared" si="3"/>
        <v>0</v>
      </c>
      <c r="H86" s="168">
        <f t="shared" si="3"/>
        <v>0</v>
      </c>
      <c r="I86" s="168">
        <f t="shared" si="3"/>
        <v>0</v>
      </c>
      <c r="J86" s="168">
        <f t="shared" si="3"/>
        <v>0</v>
      </c>
      <c r="K86" s="168">
        <f t="shared" si="3"/>
        <v>0</v>
      </c>
      <c r="L86" s="168">
        <f t="shared" si="3"/>
        <v>0</v>
      </c>
      <c r="M86" s="168">
        <f t="shared" si="3"/>
        <v>0</v>
      </c>
    </row>
    <row r="87" spans="1:13" ht="5.0999999999999996" customHeight="1">
      <c r="A87" s="331"/>
      <c r="B87" s="417"/>
    </row>
    <row r="88" spans="1:13">
      <c r="A88" s="56">
        <v>4</v>
      </c>
      <c r="B88" s="272" t="s">
        <v>628</v>
      </c>
      <c r="C88" s="271" t="s">
        <v>370</v>
      </c>
      <c r="D88" s="418"/>
      <c r="E88" s="418"/>
      <c r="F88" s="418"/>
      <c r="G88" s="418"/>
      <c r="H88" s="418"/>
      <c r="I88" s="418"/>
      <c r="J88" s="418"/>
      <c r="K88" s="418"/>
      <c r="L88" s="418"/>
      <c r="M88" s="418"/>
    </row>
    <row r="89" spans="1:13" ht="5.0999999999999996" customHeight="1">
      <c r="A89" s="331"/>
      <c r="B89" s="417"/>
      <c r="C89" s="416"/>
      <c r="D89" s="170"/>
      <c r="E89" s="170"/>
      <c r="F89" s="170"/>
      <c r="G89" s="170"/>
      <c r="H89" s="170"/>
      <c r="I89" s="170"/>
      <c r="J89" s="170"/>
      <c r="K89" s="170"/>
      <c r="L89" s="170"/>
      <c r="M89" s="170"/>
    </row>
    <row r="90" spans="1:13" ht="30">
      <c r="A90" s="56">
        <v>5</v>
      </c>
      <c r="B90" s="272" t="s">
        <v>629</v>
      </c>
      <c r="C90" s="271" t="s">
        <v>370</v>
      </c>
      <c r="D90" s="169"/>
      <c r="E90" s="168"/>
      <c r="F90" s="168"/>
      <c r="G90" s="168"/>
      <c r="H90" s="168"/>
      <c r="I90" s="168"/>
      <c r="J90" s="168"/>
      <c r="K90" s="168"/>
      <c r="L90" s="168"/>
      <c r="M90" s="168"/>
    </row>
    <row r="91" spans="1:13" ht="5.0999999999999996" customHeight="1">
      <c r="A91" s="331"/>
      <c r="B91" s="417"/>
      <c r="D91" s="170"/>
      <c r="E91" s="170"/>
      <c r="F91" s="170"/>
      <c r="G91" s="170"/>
      <c r="H91" s="170"/>
      <c r="I91" s="170"/>
      <c r="J91" s="170"/>
      <c r="K91" s="170"/>
      <c r="L91" s="170"/>
      <c r="M91" s="170"/>
    </row>
    <row r="92" spans="1:13">
      <c r="A92" s="56">
        <v>6</v>
      </c>
      <c r="B92" s="272" t="s">
        <v>630</v>
      </c>
      <c r="C92" s="271" t="s">
        <v>370</v>
      </c>
      <c r="D92" s="418"/>
      <c r="E92" s="418"/>
      <c r="F92" s="418"/>
      <c r="G92" s="418"/>
      <c r="H92" s="418"/>
      <c r="I92" s="418"/>
      <c r="J92" s="418"/>
      <c r="K92" s="418"/>
      <c r="L92" s="418"/>
      <c r="M92" s="418"/>
    </row>
    <row r="93" spans="1:13" ht="5.0999999999999996" customHeight="1">
      <c r="A93" s="331"/>
      <c r="B93" s="417"/>
      <c r="D93" s="170"/>
      <c r="E93" s="170"/>
      <c r="F93" s="170"/>
      <c r="G93" s="170"/>
      <c r="H93" s="170"/>
      <c r="I93" s="170"/>
      <c r="J93" s="170"/>
      <c r="K93" s="170"/>
      <c r="L93" s="170"/>
      <c r="M93" s="170"/>
    </row>
    <row r="94" spans="1:13">
      <c r="A94" s="56">
        <v>7</v>
      </c>
      <c r="B94" s="272" t="s">
        <v>632</v>
      </c>
      <c r="C94" s="271" t="s">
        <v>373</v>
      </c>
      <c r="D94" s="169"/>
      <c r="E94" s="168"/>
      <c r="F94" s="168"/>
      <c r="G94" s="168"/>
      <c r="H94" s="168"/>
      <c r="I94" s="168"/>
      <c r="J94" s="168"/>
      <c r="K94" s="168"/>
      <c r="L94" s="168"/>
      <c r="M94" s="168"/>
    </row>
    <row r="95" spans="1:13">
      <c r="A95" s="56">
        <v>8</v>
      </c>
      <c r="B95" s="272" t="s">
        <v>633</v>
      </c>
      <c r="C95" s="271" t="s">
        <v>373</v>
      </c>
      <c r="D95" s="169"/>
      <c r="E95" s="168"/>
      <c r="F95" s="168"/>
      <c r="G95" s="168"/>
      <c r="H95" s="168"/>
      <c r="I95" s="168"/>
      <c r="J95" s="168"/>
      <c r="K95" s="168"/>
      <c r="L95" s="168"/>
      <c r="M95" s="168"/>
    </row>
    <row r="96" spans="1:13" ht="5.0999999999999996" customHeight="1">
      <c r="A96" s="331"/>
      <c r="B96" s="420"/>
    </row>
    <row r="97" spans="1:13">
      <c r="A97" s="56">
        <v>9</v>
      </c>
      <c r="B97" s="272" t="s">
        <v>634</v>
      </c>
      <c r="C97" s="271" t="s">
        <v>631</v>
      </c>
      <c r="D97" s="169"/>
      <c r="E97" s="169"/>
      <c r="F97" s="169"/>
      <c r="G97" s="169"/>
      <c r="H97" s="169"/>
      <c r="I97" s="169"/>
      <c r="J97" s="169"/>
      <c r="K97" s="169"/>
      <c r="L97" s="169"/>
      <c r="M97" s="169"/>
    </row>
    <row r="98" spans="1:13" ht="5.0999999999999996" customHeight="1">
      <c r="A98" s="331"/>
      <c r="B98" s="417"/>
      <c r="C98" s="416"/>
      <c r="D98" s="170"/>
      <c r="E98" s="170"/>
      <c r="F98" s="170"/>
      <c r="G98" s="170"/>
      <c r="H98" s="170"/>
      <c r="I98" s="170"/>
      <c r="J98" s="170"/>
      <c r="K98" s="170"/>
      <c r="L98" s="170"/>
      <c r="M98" s="170"/>
    </row>
    <row r="99" spans="1:13">
      <c r="A99" s="56">
        <v>10</v>
      </c>
      <c r="B99" s="272" t="s">
        <v>635</v>
      </c>
      <c r="C99" s="271" t="s">
        <v>373</v>
      </c>
      <c r="D99" s="169"/>
      <c r="E99" s="169"/>
      <c r="F99" s="169"/>
      <c r="G99" s="169"/>
      <c r="H99" s="169"/>
      <c r="I99" s="169"/>
      <c r="J99" s="169"/>
      <c r="K99" s="169"/>
      <c r="L99" s="169"/>
      <c r="M99" s="169"/>
    </row>
    <row r="100" spans="1:13">
      <c r="A100" s="56">
        <v>11</v>
      </c>
      <c r="B100" s="272" t="s">
        <v>636</v>
      </c>
      <c r="C100" s="271" t="s">
        <v>373</v>
      </c>
      <c r="D100" s="169"/>
      <c r="E100" s="169"/>
      <c r="F100" s="169"/>
      <c r="G100" s="169"/>
      <c r="H100" s="169"/>
      <c r="I100" s="169"/>
      <c r="J100" s="169"/>
      <c r="K100" s="169"/>
      <c r="L100" s="169"/>
      <c r="M100" s="169"/>
    </row>
    <row r="101" spans="1:13" ht="5.0999999999999996" customHeight="1">
      <c r="A101" s="331"/>
      <c r="B101" s="417"/>
    </row>
    <row r="102" spans="1:13">
      <c r="A102" s="56">
        <v>12</v>
      </c>
      <c r="B102" s="272" t="s">
        <v>375</v>
      </c>
      <c r="C102" s="271" t="s">
        <v>370</v>
      </c>
      <c r="D102" s="169"/>
      <c r="E102" s="169"/>
      <c r="F102" s="169"/>
      <c r="G102" s="169"/>
      <c r="H102" s="169"/>
      <c r="I102" s="169"/>
      <c r="J102" s="169"/>
      <c r="K102" s="169"/>
      <c r="L102" s="169"/>
      <c r="M102" s="169"/>
    </row>
    <row r="103" spans="1:13" ht="5.0999999999999996" customHeight="1">
      <c r="A103" s="331"/>
      <c r="B103" s="417"/>
    </row>
    <row r="104" spans="1:13" ht="5.0999999999999996" customHeight="1">
      <c r="A104" s="331"/>
      <c r="B104" s="420"/>
    </row>
    <row r="105" spans="1:13">
      <c r="A105" s="56">
        <v>13</v>
      </c>
      <c r="B105" s="272" t="s">
        <v>374</v>
      </c>
      <c r="C105" s="271" t="s">
        <v>373</v>
      </c>
      <c r="D105" s="169"/>
      <c r="E105" s="169"/>
      <c r="F105" s="169"/>
      <c r="G105" s="169"/>
      <c r="H105" s="169"/>
      <c r="I105" s="169"/>
      <c r="J105" s="169"/>
      <c r="K105" s="169"/>
      <c r="L105" s="169"/>
      <c r="M105" s="169"/>
    </row>
    <row r="106" spans="1:13" ht="5.0999999999999996" customHeight="1">
      <c r="A106" s="331"/>
      <c r="B106" s="417"/>
    </row>
    <row r="107" spans="1:13">
      <c r="A107" s="56">
        <v>14</v>
      </c>
      <c r="B107" s="272" t="s">
        <v>372</v>
      </c>
      <c r="C107" s="271" t="s">
        <v>371</v>
      </c>
      <c r="D107" s="418"/>
      <c r="E107" s="418"/>
      <c r="F107" s="418"/>
      <c r="G107" s="418"/>
      <c r="H107" s="418"/>
      <c r="I107" s="418"/>
      <c r="J107" s="418"/>
      <c r="K107" s="418"/>
      <c r="L107" s="418"/>
      <c r="M107" s="418"/>
    </row>
    <row r="109" spans="1:13">
      <c r="D109" s="569"/>
      <c r="E109" s="1015" t="s">
        <v>27</v>
      </c>
      <c r="F109" s="1015"/>
      <c r="G109" s="1015"/>
      <c r="H109" s="1015"/>
      <c r="I109" s="1015"/>
      <c r="J109" s="1015"/>
      <c r="K109" s="1015"/>
      <c r="L109" s="1015"/>
      <c r="M109" s="1015"/>
    </row>
    <row r="110" spans="1:13" ht="15.75" thickBot="1">
      <c r="A110" s="254" t="s">
        <v>102</v>
      </c>
      <c r="B110" s="166" t="s">
        <v>554</v>
      </c>
      <c r="C110" s="167" t="s">
        <v>379</v>
      </c>
      <c r="D110" s="60" t="s">
        <v>1073</v>
      </c>
      <c r="E110" s="25" t="s">
        <v>700</v>
      </c>
      <c r="F110" s="25" t="s">
        <v>701</v>
      </c>
      <c r="G110" s="25" t="s">
        <v>702</v>
      </c>
      <c r="H110" s="25" t="s">
        <v>703</v>
      </c>
      <c r="I110" s="25" t="s">
        <v>704</v>
      </c>
      <c r="J110" s="25" t="s">
        <v>705</v>
      </c>
      <c r="K110" s="25" t="s">
        <v>706</v>
      </c>
      <c r="L110" s="25" t="s">
        <v>707</v>
      </c>
      <c r="M110" s="25" t="s">
        <v>708</v>
      </c>
    </row>
    <row r="111" spans="1:13" ht="15.75" thickTop="1">
      <c r="A111" s="269">
        <v>1</v>
      </c>
      <c r="B111" s="270" t="s">
        <v>378</v>
      </c>
      <c r="C111" s="271" t="s">
        <v>370</v>
      </c>
      <c r="D111" s="169"/>
      <c r="E111" s="169"/>
      <c r="F111" s="169"/>
      <c r="G111" s="169"/>
      <c r="H111" s="169"/>
      <c r="I111" s="169"/>
      <c r="J111" s="169"/>
      <c r="K111" s="169"/>
      <c r="L111" s="169"/>
      <c r="M111" s="169"/>
    </row>
    <row r="112" spans="1:13">
      <c r="A112" s="56">
        <v>2</v>
      </c>
      <c r="B112" s="272" t="s">
        <v>377</v>
      </c>
      <c r="C112" s="271" t="s">
        <v>370</v>
      </c>
      <c r="D112" s="169"/>
      <c r="E112" s="169"/>
      <c r="F112" s="169"/>
      <c r="G112" s="169"/>
      <c r="H112" s="169"/>
      <c r="I112" s="169"/>
      <c r="J112" s="169"/>
      <c r="K112" s="169"/>
      <c r="L112" s="169"/>
      <c r="M112" s="169"/>
    </row>
    <row r="113" spans="1:13">
      <c r="A113" s="56">
        <v>3</v>
      </c>
      <c r="B113" s="264" t="s">
        <v>376</v>
      </c>
      <c r="C113" s="271" t="s">
        <v>627</v>
      </c>
      <c r="D113" s="168">
        <f t="shared" ref="D113:M113" si="4">D111-D112</f>
        <v>0</v>
      </c>
      <c r="E113" s="168">
        <f t="shared" si="4"/>
        <v>0</v>
      </c>
      <c r="F113" s="168">
        <f t="shared" si="4"/>
        <v>0</v>
      </c>
      <c r="G113" s="168">
        <f t="shared" si="4"/>
        <v>0</v>
      </c>
      <c r="H113" s="168">
        <f t="shared" si="4"/>
        <v>0</v>
      </c>
      <c r="I113" s="168">
        <f t="shared" si="4"/>
        <v>0</v>
      </c>
      <c r="J113" s="168">
        <f t="shared" si="4"/>
        <v>0</v>
      </c>
      <c r="K113" s="168">
        <f t="shared" si="4"/>
        <v>0</v>
      </c>
      <c r="L113" s="168">
        <f t="shared" si="4"/>
        <v>0</v>
      </c>
      <c r="M113" s="168">
        <f t="shared" si="4"/>
        <v>0</v>
      </c>
    </row>
    <row r="114" spans="1:13" ht="5.0999999999999996" customHeight="1">
      <c r="A114" s="331"/>
      <c r="B114" s="417"/>
    </row>
    <row r="115" spans="1:13">
      <c r="A115" s="56">
        <v>4</v>
      </c>
      <c r="B115" s="272" t="s">
        <v>628</v>
      </c>
      <c r="C115" s="271" t="s">
        <v>370</v>
      </c>
      <c r="D115" s="418"/>
      <c r="E115" s="418"/>
      <c r="F115" s="418"/>
      <c r="G115" s="418"/>
      <c r="H115" s="418"/>
      <c r="I115" s="418"/>
      <c r="J115" s="418"/>
      <c r="K115" s="418"/>
      <c r="L115" s="418"/>
      <c r="M115" s="418"/>
    </row>
    <row r="116" spans="1:13" ht="5.0999999999999996" customHeight="1">
      <c r="A116" s="331"/>
      <c r="B116" s="417"/>
      <c r="C116" s="416"/>
      <c r="D116" s="170"/>
      <c r="E116" s="170"/>
      <c r="F116" s="170"/>
      <c r="G116" s="170"/>
      <c r="H116" s="170"/>
      <c r="I116" s="170"/>
      <c r="J116" s="170"/>
      <c r="K116" s="170"/>
      <c r="L116" s="170"/>
      <c r="M116" s="170"/>
    </row>
    <row r="117" spans="1:13" ht="30">
      <c r="A117" s="56">
        <v>5</v>
      </c>
      <c r="B117" s="272" t="s">
        <v>629</v>
      </c>
      <c r="C117" s="271" t="s">
        <v>370</v>
      </c>
      <c r="D117" s="169"/>
      <c r="E117" s="168"/>
      <c r="F117" s="168"/>
      <c r="G117" s="168"/>
      <c r="H117" s="168"/>
      <c r="I117" s="168"/>
      <c r="J117" s="168"/>
      <c r="K117" s="168"/>
      <c r="L117" s="168"/>
      <c r="M117" s="168"/>
    </row>
    <row r="118" spans="1:13" ht="5.0999999999999996" customHeight="1">
      <c r="A118" s="331"/>
      <c r="B118" s="417"/>
      <c r="D118" s="170"/>
      <c r="E118" s="170"/>
      <c r="F118" s="170"/>
      <c r="G118" s="170"/>
      <c r="H118" s="170"/>
      <c r="I118" s="170"/>
      <c r="J118" s="170"/>
      <c r="K118" s="170"/>
      <c r="L118" s="170"/>
      <c r="M118" s="170"/>
    </row>
    <row r="119" spans="1:13">
      <c r="A119" s="56">
        <v>6</v>
      </c>
      <c r="B119" s="272" t="s">
        <v>630</v>
      </c>
      <c r="C119" s="271" t="s">
        <v>370</v>
      </c>
      <c r="D119" s="418"/>
      <c r="E119" s="418"/>
      <c r="F119" s="418"/>
      <c r="G119" s="418"/>
      <c r="H119" s="418"/>
      <c r="I119" s="418"/>
      <c r="J119" s="418"/>
      <c r="K119" s="418"/>
      <c r="L119" s="418"/>
      <c r="M119" s="418"/>
    </row>
    <row r="120" spans="1:13" ht="5.0999999999999996" customHeight="1">
      <c r="A120" s="331"/>
      <c r="B120" s="417"/>
      <c r="D120" s="170"/>
      <c r="E120" s="170"/>
      <c r="F120" s="170"/>
      <c r="G120" s="170"/>
      <c r="H120" s="170"/>
      <c r="I120" s="170"/>
      <c r="J120" s="170"/>
      <c r="K120" s="170"/>
      <c r="L120" s="170"/>
      <c r="M120" s="170"/>
    </row>
    <row r="121" spans="1:13">
      <c r="A121" s="56">
        <v>7</v>
      </c>
      <c r="B121" s="272" t="s">
        <v>632</v>
      </c>
      <c r="C121" s="271" t="s">
        <v>373</v>
      </c>
      <c r="D121" s="169"/>
      <c r="E121" s="168"/>
      <c r="F121" s="168"/>
      <c r="G121" s="168"/>
      <c r="H121" s="168"/>
      <c r="I121" s="168"/>
      <c r="J121" s="168"/>
      <c r="K121" s="168"/>
      <c r="L121" s="168"/>
      <c r="M121" s="168"/>
    </row>
    <row r="122" spans="1:13">
      <c r="A122" s="56">
        <v>8</v>
      </c>
      <c r="B122" s="272" t="s">
        <v>633</v>
      </c>
      <c r="C122" s="271" t="s">
        <v>373</v>
      </c>
      <c r="D122" s="169"/>
      <c r="E122" s="168"/>
      <c r="F122" s="168"/>
      <c r="G122" s="168"/>
      <c r="H122" s="168"/>
      <c r="I122" s="168"/>
      <c r="J122" s="168"/>
      <c r="K122" s="168"/>
      <c r="L122" s="168"/>
      <c r="M122" s="168"/>
    </row>
    <row r="123" spans="1:13" ht="5.0999999999999996" customHeight="1">
      <c r="A123" s="331"/>
      <c r="B123" s="420"/>
    </row>
    <row r="124" spans="1:13">
      <c r="A124" s="56">
        <v>9</v>
      </c>
      <c r="B124" s="272" t="s">
        <v>634</v>
      </c>
      <c r="C124" s="271" t="s">
        <v>631</v>
      </c>
      <c r="D124" s="169"/>
      <c r="E124" s="169"/>
      <c r="F124" s="169"/>
      <c r="G124" s="169"/>
      <c r="H124" s="169"/>
      <c r="I124" s="169"/>
      <c r="J124" s="169"/>
      <c r="K124" s="169"/>
      <c r="L124" s="169"/>
      <c r="M124" s="169"/>
    </row>
    <row r="125" spans="1:13" ht="5.0999999999999996" customHeight="1">
      <c r="A125" s="331"/>
      <c r="B125" s="417"/>
      <c r="C125" s="416"/>
      <c r="D125" s="170"/>
      <c r="E125" s="170"/>
      <c r="F125" s="170"/>
      <c r="G125" s="170"/>
      <c r="H125" s="170"/>
      <c r="I125" s="170"/>
      <c r="J125" s="170"/>
      <c r="K125" s="170"/>
      <c r="L125" s="170"/>
      <c r="M125" s="170"/>
    </row>
    <row r="126" spans="1:13">
      <c r="A126" s="56">
        <v>10</v>
      </c>
      <c r="B126" s="272" t="s">
        <v>635</v>
      </c>
      <c r="C126" s="271" t="s">
        <v>373</v>
      </c>
      <c r="D126" s="169"/>
      <c r="E126" s="169"/>
      <c r="F126" s="169"/>
      <c r="G126" s="169"/>
      <c r="H126" s="169"/>
      <c r="I126" s="169"/>
      <c r="J126" s="169"/>
      <c r="K126" s="169"/>
      <c r="L126" s="169"/>
      <c r="M126" s="169"/>
    </row>
    <row r="127" spans="1:13">
      <c r="A127" s="56">
        <v>11</v>
      </c>
      <c r="B127" s="272" t="s">
        <v>636</v>
      </c>
      <c r="C127" s="271" t="s">
        <v>373</v>
      </c>
      <c r="D127" s="169"/>
      <c r="E127" s="169"/>
      <c r="F127" s="169"/>
      <c r="G127" s="169"/>
      <c r="H127" s="169"/>
      <c r="I127" s="169"/>
      <c r="J127" s="169"/>
      <c r="K127" s="169"/>
      <c r="L127" s="169"/>
      <c r="M127" s="169"/>
    </row>
    <row r="128" spans="1:13" ht="5.0999999999999996" customHeight="1">
      <c r="A128" s="331"/>
      <c r="B128" s="417"/>
    </row>
    <row r="129" spans="1:13">
      <c r="A129" s="56">
        <v>12</v>
      </c>
      <c r="B129" s="272" t="s">
        <v>375</v>
      </c>
      <c r="C129" s="271" t="s">
        <v>370</v>
      </c>
      <c r="D129" s="169"/>
      <c r="E129" s="169"/>
      <c r="F129" s="169"/>
      <c r="G129" s="169"/>
      <c r="H129" s="169"/>
      <c r="I129" s="169"/>
      <c r="J129" s="169"/>
      <c r="K129" s="169"/>
      <c r="L129" s="169"/>
      <c r="M129" s="169"/>
    </row>
    <row r="130" spans="1:13" ht="5.0999999999999996" customHeight="1">
      <c r="A130" s="331"/>
      <c r="B130" s="417"/>
    </row>
    <row r="131" spans="1:13" ht="5.0999999999999996" customHeight="1">
      <c r="A131" s="331"/>
      <c r="B131" s="420"/>
    </row>
    <row r="132" spans="1:13">
      <c r="A132" s="56">
        <v>13</v>
      </c>
      <c r="B132" s="272" t="s">
        <v>374</v>
      </c>
      <c r="C132" s="271" t="s">
        <v>373</v>
      </c>
      <c r="D132" s="169"/>
      <c r="E132" s="169"/>
      <c r="F132" s="169"/>
      <c r="G132" s="169"/>
      <c r="H132" s="169"/>
      <c r="I132" s="169"/>
      <c r="J132" s="169"/>
      <c r="K132" s="169"/>
      <c r="L132" s="169"/>
      <c r="M132" s="169"/>
    </row>
    <row r="133" spans="1:13" ht="5.0999999999999996" customHeight="1">
      <c r="A133" s="331"/>
      <c r="B133" s="417"/>
    </row>
    <row r="134" spans="1:13">
      <c r="A134" s="56">
        <v>14</v>
      </c>
      <c r="B134" s="272" t="s">
        <v>372</v>
      </c>
      <c r="C134" s="271" t="s">
        <v>371</v>
      </c>
      <c r="D134" s="418"/>
      <c r="E134" s="418"/>
      <c r="F134" s="418"/>
      <c r="G134" s="418"/>
      <c r="H134" s="418"/>
      <c r="I134" s="418"/>
      <c r="J134" s="418"/>
      <c r="K134" s="418"/>
      <c r="L134" s="418"/>
      <c r="M134" s="418"/>
    </row>
  </sheetData>
  <mergeCells count="5">
    <mergeCell ref="E109:M109"/>
    <mergeCell ref="E1:M1"/>
    <mergeCell ref="E28:M28"/>
    <mergeCell ref="E55:M55"/>
    <mergeCell ref="E82:M82"/>
  </mergeCells>
  <pageMargins left="0.25" right="0.25" top="0.75" bottom="0.75" header="0.3" footer="0.3"/>
  <pageSetup scale="72" fitToHeight="0" orientation="landscape" r:id="rId1"/>
  <headerFooter scaleWithDoc="0">
    <oddHeader>&amp;L&amp;"-,Bold"FR Y-14A Schedule A.2.c - ASC 310-30</oddHeader>
  </headerFooter>
  <rowBreaks count="2" manualBreakCount="2">
    <brk id="54" max="12" man="1"/>
    <brk id="108"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Z14"/>
  <sheetViews>
    <sheetView showGridLines="0" view="pageBreakPreview" zoomScaleNormal="100" zoomScaleSheetLayoutView="100" zoomScalePageLayoutView="55" workbookViewId="0">
      <selection activeCell="B7" sqref="B7"/>
    </sheetView>
  </sheetViews>
  <sheetFormatPr defaultColWidth="66.42578125" defaultRowHeight="15.75"/>
  <cols>
    <col min="1" max="1" width="47" style="427" customWidth="1"/>
    <col min="2" max="2" width="14.85546875" style="427" customWidth="1"/>
    <col min="3" max="5" width="11.28515625" style="427" customWidth="1"/>
    <col min="6" max="9" width="8.7109375" style="427" customWidth="1"/>
    <col min="10" max="10" width="9.42578125" style="427" customWidth="1"/>
    <col min="11" max="78" width="66.42578125" style="427"/>
    <col min="79" max="16384" width="66.42578125" style="627"/>
  </cols>
  <sheetData>
    <row r="1" spans="1:78" s="3" customFormat="1" ht="66.75" customHeight="1">
      <c r="A1" s="1020" t="s">
        <v>982</v>
      </c>
      <c r="B1" s="1020"/>
      <c r="C1" s="1021"/>
      <c r="D1" s="1021"/>
      <c r="E1" s="1021"/>
      <c r="F1" s="1021"/>
      <c r="G1" s="1021"/>
      <c r="H1" s="1021"/>
      <c r="I1" s="1021"/>
      <c r="J1" s="1021"/>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row>
    <row r="2" spans="1:78" s="3" customFormat="1" ht="18" customHeight="1">
      <c r="A2" s="628"/>
      <c r="B2" s="628"/>
      <c r="C2" s="628"/>
      <c r="D2" s="628"/>
      <c r="E2" s="628"/>
      <c r="F2" s="628"/>
      <c r="G2" s="628"/>
      <c r="H2" s="628"/>
      <c r="I2" s="628"/>
      <c r="J2" s="628"/>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U2" s="423"/>
      <c r="BV2" s="423"/>
      <c r="BW2" s="423"/>
      <c r="BX2" s="423"/>
      <c r="BY2" s="423"/>
      <c r="BZ2" s="423"/>
    </row>
    <row r="3" spans="1:78" ht="56.25" customHeight="1">
      <c r="A3" s="629" t="s">
        <v>983</v>
      </c>
      <c r="B3" s="275" t="s">
        <v>403</v>
      </c>
      <c r="C3" s="275" t="s">
        <v>154</v>
      </c>
      <c r="D3" s="275" t="s">
        <v>155</v>
      </c>
      <c r="E3" s="275" t="s">
        <v>156</v>
      </c>
      <c r="F3" s="630"/>
      <c r="G3" s="630"/>
      <c r="H3" s="630"/>
      <c r="I3" s="630"/>
      <c r="J3" s="630"/>
    </row>
    <row r="4" spans="1:78">
      <c r="A4" s="556"/>
      <c r="B4" s="555"/>
      <c r="C4" s="555"/>
      <c r="D4" s="555"/>
      <c r="E4" s="555"/>
      <c r="F4" s="419"/>
      <c r="G4" s="419"/>
      <c r="H4" s="631"/>
      <c r="I4" s="419"/>
      <c r="J4" s="419"/>
    </row>
    <row r="5" spans="1:78">
      <c r="A5" s="556"/>
      <c r="B5" s="555"/>
      <c r="C5" s="555"/>
      <c r="D5" s="555"/>
      <c r="E5" s="555"/>
      <c r="F5" s="419"/>
      <c r="G5" s="419"/>
      <c r="H5" s="631"/>
      <c r="I5" s="419"/>
      <c r="J5" s="419"/>
    </row>
    <row r="6" spans="1:78" ht="16.5" thickBot="1">
      <c r="A6" s="425"/>
      <c r="B6" s="557"/>
      <c r="C6" s="558"/>
      <c r="D6" s="558"/>
      <c r="E6" s="559"/>
      <c r="F6" s="419"/>
      <c r="G6" s="419"/>
      <c r="H6" s="631"/>
      <c r="I6" s="419"/>
      <c r="J6" s="419"/>
    </row>
    <row r="7" spans="1:78" ht="16.5" thickTop="1">
      <c r="A7" s="632" t="s">
        <v>168</v>
      </c>
      <c r="B7" s="759">
        <f>SUM(B4:B6)</f>
        <v>0</v>
      </c>
      <c r="C7" s="760">
        <f t="shared" ref="C7:E7" si="0">SUM(C4:C6)</f>
        <v>0</v>
      </c>
      <c r="D7" s="760">
        <f t="shared" si="0"/>
        <v>0</v>
      </c>
      <c r="E7" s="761">
        <f t="shared" si="0"/>
        <v>0</v>
      </c>
      <c r="F7" s="419"/>
      <c r="G7" s="419"/>
      <c r="H7" s="631"/>
      <c r="I7" s="419"/>
      <c r="J7" s="419"/>
    </row>
    <row r="14" spans="1:78" s="427" customFormat="1"/>
  </sheetData>
  <mergeCells count="1">
    <mergeCell ref="A1:J1"/>
  </mergeCells>
  <pageMargins left="0.25" right="0.25" top="0.75" bottom="0.75" header="0.3" footer="0.3"/>
  <pageSetup scale="95" orientation="landscape" r:id="rId1"/>
  <headerFooter scaleWithDoc="0">
    <oddHeader>&amp;L&amp;"-,Bold"FR Y-14A Schedule A.3.a - Projected OTTI for AFS Securities and HTM by Security</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3:BZ24"/>
  <sheetViews>
    <sheetView showGridLines="0" view="pageBreakPreview" zoomScale="55" zoomScaleNormal="80" zoomScaleSheetLayoutView="55" zoomScalePageLayoutView="55" workbookViewId="0"/>
  </sheetViews>
  <sheetFormatPr defaultColWidth="66.42578125" defaultRowHeight="15.75"/>
  <cols>
    <col min="1" max="1" width="3.7109375" style="422" customWidth="1"/>
    <col min="2" max="2" width="25.85546875" style="427" customWidth="1"/>
    <col min="3" max="3" width="17.5703125" style="422" customWidth="1"/>
    <col min="4" max="8" width="20.7109375" style="422" customWidth="1"/>
    <col min="9" max="78" width="66.42578125" style="422"/>
    <col min="79" max="16384" width="66.42578125" style="2"/>
  </cols>
  <sheetData>
    <row r="3" spans="1:78" s="34" customFormat="1" ht="51.75">
      <c r="A3" s="424"/>
      <c r="B3" s="629" t="s">
        <v>242</v>
      </c>
      <c r="C3" s="274" t="s">
        <v>1074</v>
      </c>
      <c r="D3" s="274" t="s">
        <v>324</v>
      </c>
      <c r="E3" s="274" t="s">
        <v>1075</v>
      </c>
      <c r="F3" s="274" t="s">
        <v>413</v>
      </c>
      <c r="G3" s="274" t="s">
        <v>412</v>
      </c>
      <c r="H3" s="275" t="s">
        <v>795</v>
      </c>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4"/>
      <c r="AZ3" s="414"/>
      <c r="BA3" s="414"/>
      <c r="BB3" s="414"/>
      <c r="BC3" s="414"/>
      <c r="BD3" s="414"/>
      <c r="BE3" s="414"/>
      <c r="BF3" s="414"/>
      <c r="BG3" s="414"/>
      <c r="BH3" s="414"/>
      <c r="BI3" s="414"/>
      <c r="BJ3" s="414"/>
      <c r="BK3" s="414"/>
      <c r="BL3" s="414"/>
      <c r="BM3" s="414"/>
      <c r="BN3" s="414"/>
      <c r="BO3" s="414"/>
      <c r="BP3" s="414"/>
      <c r="BQ3" s="414"/>
      <c r="BR3" s="414"/>
      <c r="BS3" s="414"/>
      <c r="BT3" s="414"/>
      <c r="BU3" s="414"/>
      <c r="BV3" s="414"/>
      <c r="BW3" s="414"/>
      <c r="BX3" s="414"/>
      <c r="BY3" s="414"/>
      <c r="BZ3" s="414"/>
    </row>
    <row r="4" spans="1:78">
      <c r="A4" s="745">
        <v>1</v>
      </c>
      <c r="B4" s="633" t="s">
        <v>410</v>
      </c>
      <c r="C4" s="560"/>
      <c r="D4" s="561"/>
      <c r="E4" s="562"/>
      <c r="F4" s="563"/>
      <c r="G4" s="561"/>
      <c r="H4" s="561"/>
    </row>
    <row r="5" spans="1:78">
      <c r="A5" s="746">
        <v>2</v>
      </c>
      <c r="B5" s="279" t="s">
        <v>157</v>
      </c>
      <c r="C5" s="78"/>
      <c r="D5" s="293"/>
      <c r="E5" s="77"/>
      <c r="F5" s="70"/>
      <c r="G5" s="76"/>
      <c r="H5" s="76"/>
    </row>
    <row r="6" spans="1:78">
      <c r="A6" s="747">
        <v>3</v>
      </c>
      <c r="B6" s="279" t="s">
        <v>158</v>
      </c>
      <c r="C6" s="78"/>
      <c r="D6" s="71"/>
      <c r="E6" s="77"/>
      <c r="F6" s="70"/>
      <c r="G6" s="76"/>
      <c r="H6" s="76"/>
    </row>
    <row r="7" spans="1:78">
      <c r="A7" s="746">
        <v>4</v>
      </c>
      <c r="B7" s="279" t="s">
        <v>159</v>
      </c>
      <c r="C7" s="78"/>
      <c r="D7" s="71"/>
      <c r="E7" s="77"/>
      <c r="F7" s="70"/>
      <c r="G7" s="76"/>
      <c r="H7" s="76"/>
    </row>
    <row r="8" spans="1:78">
      <c r="A8" s="746">
        <v>5</v>
      </c>
      <c r="B8" s="279" t="s">
        <v>160</v>
      </c>
      <c r="C8" s="78"/>
      <c r="D8" s="71"/>
      <c r="E8" s="77"/>
      <c r="F8" s="70"/>
      <c r="G8" s="76"/>
      <c r="H8" s="76"/>
    </row>
    <row r="9" spans="1:78">
      <c r="A9" s="746">
        <v>6</v>
      </c>
      <c r="B9" s="279" t="s">
        <v>161</v>
      </c>
      <c r="C9" s="78"/>
      <c r="D9" s="293"/>
      <c r="E9" s="77"/>
      <c r="F9" s="70"/>
      <c r="G9" s="76"/>
      <c r="H9" s="76"/>
    </row>
    <row r="10" spans="1:78">
      <c r="A10" s="746">
        <v>7</v>
      </c>
      <c r="B10" s="279" t="s">
        <v>162</v>
      </c>
      <c r="C10" s="78"/>
      <c r="D10" s="71"/>
      <c r="E10" s="77"/>
      <c r="F10" s="70"/>
      <c r="G10" s="76"/>
      <c r="H10" s="76"/>
    </row>
    <row r="11" spans="1:78">
      <c r="A11" s="746">
        <v>8</v>
      </c>
      <c r="B11" s="279" t="s">
        <v>163</v>
      </c>
      <c r="C11" s="78"/>
      <c r="D11" s="71"/>
      <c r="E11" s="77"/>
      <c r="F11" s="70"/>
      <c r="G11" s="76"/>
      <c r="H11" s="76"/>
    </row>
    <row r="12" spans="1:78">
      <c r="A12" s="746">
        <v>9</v>
      </c>
      <c r="B12" s="279" t="s">
        <v>164</v>
      </c>
      <c r="C12" s="78"/>
      <c r="D12" s="71"/>
      <c r="E12" s="77"/>
      <c r="F12" s="70"/>
      <c r="G12" s="76"/>
      <c r="H12" s="76"/>
    </row>
    <row r="13" spans="1:78">
      <c r="A13" s="746">
        <v>10</v>
      </c>
      <c r="B13" s="279" t="s">
        <v>794</v>
      </c>
      <c r="C13" s="78"/>
      <c r="D13" s="71"/>
      <c r="E13" s="77"/>
      <c r="F13" s="70"/>
      <c r="G13" s="76"/>
      <c r="H13" s="76"/>
    </row>
    <row r="14" spans="1:78">
      <c r="A14" s="746">
        <v>11</v>
      </c>
      <c r="B14" s="279" t="s">
        <v>409</v>
      </c>
      <c r="C14" s="78"/>
      <c r="D14" s="293"/>
      <c r="E14" s="77"/>
      <c r="F14" s="70"/>
      <c r="G14" s="76"/>
      <c r="H14" s="76"/>
    </row>
    <row r="15" spans="1:78">
      <c r="A15" s="746">
        <v>12</v>
      </c>
      <c r="B15" s="279" t="s">
        <v>984</v>
      </c>
      <c r="C15" s="78"/>
      <c r="D15" s="293"/>
      <c r="E15" s="77"/>
      <c r="F15" s="70"/>
      <c r="G15" s="76"/>
      <c r="H15" s="76"/>
    </row>
    <row r="16" spans="1:78" ht="30">
      <c r="A16" s="746">
        <v>13</v>
      </c>
      <c r="B16" s="279" t="s">
        <v>408</v>
      </c>
      <c r="C16" s="78"/>
      <c r="D16" s="71"/>
      <c r="E16" s="77"/>
      <c r="F16" s="70"/>
      <c r="G16" s="76"/>
      <c r="H16" s="76"/>
    </row>
    <row r="17" spans="1:78">
      <c r="A17" s="746">
        <v>14</v>
      </c>
      <c r="B17" s="279" t="s">
        <v>165</v>
      </c>
      <c r="C17" s="78"/>
      <c r="D17" s="71"/>
      <c r="E17" s="77"/>
      <c r="F17" s="70"/>
      <c r="G17" s="76"/>
      <c r="H17" s="76"/>
    </row>
    <row r="18" spans="1:78">
      <c r="A18" s="746">
        <v>15</v>
      </c>
      <c r="B18" s="279" t="s">
        <v>407</v>
      </c>
      <c r="C18" s="78"/>
      <c r="D18" s="293"/>
      <c r="E18" s="77"/>
      <c r="F18" s="70"/>
      <c r="G18" s="76"/>
      <c r="H18" s="76"/>
    </row>
    <row r="19" spans="1:78">
      <c r="A19" s="746">
        <v>16</v>
      </c>
      <c r="B19" s="279" t="s">
        <v>406</v>
      </c>
      <c r="C19" s="78"/>
      <c r="D19" s="293"/>
      <c r="E19" s="77"/>
      <c r="F19" s="70"/>
      <c r="G19" s="76"/>
      <c r="H19" s="76"/>
    </row>
    <row r="20" spans="1:78">
      <c r="A20" s="746">
        <v>17</v>
      </c>
      <c r="B20" s="279" t="s">
        <v>166</v>
      </c>
      <c r="C20" s="78"/>
      <c r="D20" s="293"/>
      <c r="E20" s="77"/>
      <c r="F20" s="70"/>
      <c r="G20" s="76"/>
      <c r="H20" s="76"/>
    </row>
    <row r="21" spans="1:78">
      <c r="A21" s="746">
        <v>18</v>
      </c>
      <c r="B21" s="279" t="s">
        <v>405</v>
      </c>
      <c r="C21" s="78"/>
      <c r="D21" s="293"/>
      <c r="E21" s="77"/>
      <c r="F21" s="70"/>
      <c r="G21" s="76"/>
      <c r="H21" s="76"/>
    </row>
    <row r="22" spans="1:78">
      <c r="A22" s="746">
        <v>19</v>
      </c>
      <c r="B22" s="279" t="s">
        <v>167</v>
      </c>
      <c r="C22" s="564"/>
      <c r="D22" s="293"/>
      <c r="E22" s="566"/>
      <c r="F22" s="567"/>
      <c r="G22" s="568"/>
      <c r="H22" s="568"/>
    </row>
    <row r="23" spans="1:78">
      <c r="A23" s="748">
        <v>20</v>
      </c>
      <c r="B23" s="635" t="s">
        <v>411</v>
      </c>
      <c r="C23" s="75"/>
      <c r="D23" s="565"/>
      <c r="E23" s="74"/>
      <c r="F23" s="73"/>
      <c r="G23" s="72"/>
      <c r="H23" s="72"/>
    </row>
    <row r="24" spans="1:78" s="54" customFormat="1" ht="15.75" customHeight="1">
      <c r="A24" s="320"/>
      <c r="B24" s="1022" t="s">
        <v>985</v>
      </c>
      <c r="C24" s="1022"/>
      <c r="D24" s="1022"/>
      <c r="E24" s="1022"/>
      <c r="F24" s="1022"/>
      <c r="G24" s="1022"/>
      <c r="H24" s="429"/>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row>
  </sheetData>
  <sheetProtection formatCells="0" formatColumns="0" formatRows="0" insertRows="0"/>
  <protectedRanges>
    <protectedRange sqref="C4:G23" name="Securities 2"/>
    <protectedRange sqref="H4:H23" name="Securities 2_1"/>
  </protectedRanges>
  <mergeCells count="1">
    <mergeCell ref="B24:G24"/>
  </mergeCells>
  <pageMargins left="0.25" right="0.25" top="0.75" bottom="0.75" header="0.3" footer="0.3"/>
  <pageSetup scale="88" fitToHeight="0" orientation="landscape" r:id="rId1"/>
  <headerFooter scaleWithDoc="0">
    <oddHeader>&amp;L&amp;"-,Bold"FR Y-14A Schedule A.3.b - OTTI Methodology and Assumptions for AFS and HTM Securities by Portfolio</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A25"/>
  <sheetViews>
    <sheetView showGridLines="0" view="pageBreakPreview" zoomScale="85" zoomScaleNormal="80" zoomScaleSheetLayoutView="85" zoomScalePageLayoutView="55" workbookViewId="0">
      <selection activeCell="A17" sqref="A17"/>
    </sheetView>
  </sheetViews>
  <sheetFormatPr defaultColWidth="66.42578125" defaultRowHeight="15.75"/>
  <cols>
    <col min="1" max="1" width="5.28515625" style="320" customWidth="1"/>
    <col min="2" max="2" width="28" style="422" customWidth="1"/>
    <col min="3" max="3" width="10.42578125" style="422" customWidth="1"/>
    <col min="4" max="4" width="9.5703125" style="422" customWidth="1"/>
    <col min="5" max="31" width="10.7109375" style="422" customWidth="1"/>
    <col min="32" max="79" width="66.42578125" style="422"/>
    <col min="80" max="16384" width="66.42578125" style="2"/>
  </cols>
  <sheetData>
    <row r="1" spans="1:31">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row>
    <row r="2" spans="1:31">
      <c r="A2" s="430"/>
      <c r="B2" s="430"/>
      <c r="C2" s="430"/>
      <c r="D2" s="430"/>
      <c r="E2" s="1023" t="s">
        <v>700</v>
      </c>
      <c r="F2" s="1024"/>
      <c r="G2" s="1025"/>
      <c r="H2" s="1023" t="s">
        <v>701</v>
      </c>
      <c r="I2" s="1024"/>
      <c r="J2" s="1025"/>
      <c r="K2" s="1023" t="s">
        <v>702</v>
      </c>
      <c r="L2" s="1024"/>
      <c r="M2" s="1025"/>
      <c r="N2" s="1023" t="s">
        <v>703</v>
      </c>
      <c r="O2" s="1024"/>
      <c r="P2" s="1025"/>
      <c r="Q2" s="1023" t="s">
        <v>704</v>
      </c>
      <c r="R2" s="1024"/>
      <c r="S2" s="1025"/>
      <c r="T2" s="1023" t="s">
        <v>705</v>
      </c>
      <c r="U2" s="1024"/>
      <c r="V2" s="1025"/>
      <c r="W2" s="1023" t="s">
        <v>706</v>
      </c>
      <c r="X2" s="1024"/>
      <c r="Y2" s="1025"/>
      <c r="Z2" s="1023" t="s">
        <v>707</v>
      </c>
      <c r="AA2" s="1024"/>
      <c r="AB2" s="1025"/>
      <c r="AC2" s="1023" t="s">
        <v>708</v>
      </c>
      <c r="AD2" s="1024"/>
      <c r="AE2" s="1025"/>
    </row>
    <row r="3" spans="1:31" ht="66" customHeight="1">
      <c r="A3" s="431"/>
      <c r="B3" s="281" t="s">
        <v>242</v>
      </c>
      <c r="C3" s="282" t="s">
        <v>1007</v>
      </c>
      <c r="D3" s="282" t="s">
        <v>1008</v>
      </c>
      <c r="E3" s="283" t="s">
        <v>154</v>
      </c>
      <c r="F3" s="284" t="s">
        <v>155</v>
      </c>
      <c r="G3" s="285" t="s">
        <v>156</v>
      </c>
      <c r="H3" s="283" t="s">
        <v>154</v>
      </c>
      <c r="I3" s="284" t="s">
        <v>155</v>
      </c>
      <c r="J3" s="285" t="s">
        <v>156</v>
      </c>
      <c r="K3" s="283" t="s">
        <v>154</v>
      </c>
      <c r="L3" s="284" t="s">
        <v>155</v>
      </c>
      <c r="M3" s="285" t="s">
        <v>156</v>
      </c>
      <c r="N3" s="283" t="s">
        <v>154</v>
      </c>
      <c r="O3" s="284" t="s">
        <v>155</v>
      </c>
      <c r="P3" s="285" t="s">
        <v>156</v>
      </c>
      <c r="Q3" s="283" t="s">
        <v>154</v>
      </c>
      <c r="R3" s="284" t="s">
        <v>155</v>
      </c>
      <c r="S3" s="285" t="s">
        <v>156</v>
      </c>
      <c r="T3" s="283" t="s">
        <v>154</v>
      </c>
      <c r="U3" s="284" t="s">
        <v>155</v>
      </c>
      <c r="V3" s="285" t="s">
        <v>156</v>
      </c>
      <c r="W3" s="283" t="s">
        <v>154</v>
      </c>
      <c r="X3" s="284" t="s">
        <v>155</v>
      </c>
      <c r="Y3" s="285" t="s">
        <v>156</v>
      </c>
      <c r="Z3" s="283" t="s">
        <v>154</v>
      </c>
      <c r="AA3" s="284" t="s">
        <v>155</v>
      </c>
      <c r="AB3" s="285" t="s">
        <v>156</v>
      </c>
      <c r="AC3" s="283" t="s">
        <v>154</v>
      </c>
      <c r="AD3" s="284" t="s">
        <v>155</v>
      </c>
      <c r="AE3" s="285" t="s">
        <v>156</v>
      </c>
    </row>
    <row r="4" spans="1:31">
      <c r="A4" s="278">
        <v>1</v>
      </c>
      <c r="B4" s="286" t="s">
        <v>410</v>
      </c>
      <c r="C4" s="432"/>
      <c r="D4" s="432"/>
      <c r="E4" s="71"/>
      <c r="F4" s="70"/>
      <c r="G4" s="294">
        <f>SUM(E4:F4)</f>
        <v>0</v>
      </c>
      <c r="H4" s="71"/>
      <c r="I4" s="70"/>
      <c r="J4" s="294">
        <f t="shared" ref="J4:J23" si="0">SUM(H4:I4)</f>
        <v>0</v>
      </c>
      <c r="K4" s="71"/>
      <c r="L4" s="70"/>
      <c r="M4" s="294">
        <f t="shared" ref="M4:M23" si="1">SUM(K4:L4)</f>
        <v>0</v>
      </c>
      <c r="N4" s="71"/>
      <c r="O4" s="70"/>
      <c r="P4" s="294">
        <f t="shared" ref="P4:P23" si="2">SUM(N4:O4)</f>
        <v>0</v>
      </c>
      <c r="Q4" s="71"/>
      <c r="R4" s="70"/>
      <c r="S4" s="294">
        <f t="shared" ref="S4:S23" si="3">SUM(Q4:R4)</f>
        <v>0</v>
      </c>
      <c r="T4" s="71"/>
      <c r="U4" s="70"/>
      <c r="V4" s="294">
        <f t="shared" ref="V4:V23" si="4">SUM(T4:U4)</f>
        <v>0</v>
      </c>
      <c r="W4" s="71"/>
      <c r="X4" s="70"/>
      <c r="Y4" s="294">
        <f t="shared" ref="Y4:Y23" si="5">SUM(W4:X4)</f>
        <v>0</v>
      </c>
      <c r="Z4" s="71"/>
      <c r="AA4" s="70"/>
      <c r="AB4" s="294">
        <f t="shared" ref="AB4:AB23" si="6">SUM(Z4:AA4)</f>
        <v>0</v>
      </c>
      <c r="AC4" s="71"/>
      <c r="AD4" s="70"/>
      <c r="AE4" s="294">
        <f t="shared" ref="AE4:AE23" si="7">SUM(AC4:AD4)</f>
        <v>0</v>
      </c>
    </row>
    <row r="5" spans="1:31">
      <c r="A5" s="276">
        <v>2</v>
      </c>
      <c r="B5" s="287" t="s">
        <v>157</v>
      </c>
      <c r="C5" s="643"/>
      <c r="D5" s="432"/>
      <c r="E5" s="71"/>
      <c r="F5" s="70"/>
      <c r="G5" s="294">
        <f t="shared" ref="G5:G23" si="8">SUM(E5:F5)</f>
        <v>0</v>
      </c>
      <c r="H5" s="71"/>
      <c r="I5" s="70"/>
      <c r="J5" s="294">
        <f t="shared" si="0"/>
        <v>0</v>
      </c>
      <c r="K5" s="71"/>
      <c r="L5" s="70"/>
      <c r="M5" s="294">
        <f t="shared" si="1"/>
        <v>0</v>
      </c>
      <c r="N5" s="71"/>
      <c r="O5" s="70"/>
      <c r="P5" s="294">
        <f t="shared" si="2"/>
        <v>0</v>
      </c>
      <c r="Q5" s="71"/>
      <c r="R5" s="70"/>
      <c r="S5" s="294">
        <f t="shared" si="3"/>
        <v>0</v>
      </c>
      <c r="T5" s="71"/>
      <c r="U5" s="70"/>
      <c r="V5" s="294">
        <f t="shared" si="4"/>
        <v>0</v>
      </c>
      <c r="W5" s="71"/>
      <c r="X5" s="70"/>
      <c r="Y5" s="294">
        <f t="shared" si="5"/>
        <v>0</v>
      </c>
      <c r="Z5" s="71"/>
      <c r="AA5" s="70"/>
      <c r="AB5" s="294">
        <f t="shared" si="6"/>
        <v>0</v>
      </c>
      <c r="AC5" s="71"/>
      <c r="AD5" s="70"/>
      <c r="AE5" s="294">
        <f t="shared" si="7"/>
        <v>0</v>
      </c>
    </row>
    <row r="6" spans="1:31">
      <c r="A6" s="276">
        <v>3</v>
      </c>
      <c r="B6" s="287" t="s">
        <v>158</v>
      </c>
      <c r="C6" s="643"/>
      <c r="D6" s="432"/>
      <c r="E6" s="71"/>
      <c r="F6" s="70"/>
      <c r="G6" s="294">
        <f t="shared" si="8"/>
        <v>0</v>
      </c>
      <c r="H6" s="71"/>
      <c r="I6" s="70"/>
      <c r="J6" s="294">
        <f t="shared" si="0"/>
        <v>0</v>
      </c>
      <c r="K6" s="71"/>
      <c r="L6" s="70"/>
      <c r="M6" s="294">
        <f t="shared" si="1"/>
        <v>0</v>
      </c>
      <c r="N6" s="71"/>
      <c r="O6" s="70"/>
      <c r="P6" s="294">
        <f t="shared" si="2"/>
        <v>0</v>
      </c>
      <c r="Q6" s="71"/>
      <c r="R6" s="70"/>
      <c r="S6" s="294">
        <f t="shared" si="3"/>
        <v>0</v>
      </c>
      <c r="T6" s="71"/>
      <c r="U6" s="70"/>
      <c r="V6" s="294">
        <f t="shared" si="4"/>
        <v>0</v>
      </c>
      <c r="W6" s="71"/>
      <c r="X6" s="70"/>
      <c r="Y6" s="294">
        <f t="shared" si="5"/>
        <v>0</v>
      </c>
      <c r="Z6" s="71"/>
      <c r="AA6" s="70"/>
      <c r="AB6" s="294">
        <f t="shared" si="6"/>
        <v>0</v>
      </c>
      <c r="AC6" s="71"/>
      <c r="AD6" s="70"/>
      <c r="AE6" s="294">
        <f t="shared" si="7"/>
        <v>0</v>
      </c>
    </row>
    <row r="7" spans="1:31">
      <c r="A7" s="276">
        <v>4</v>
      </c>
      <c r="B7" s="287" t="s">
        <v>159</v>
      </c>
      <c r="C7" s="643"/>
      <c r="D7" s="432"/>
      <c r="E7" s="71"/>
      <c r="F7" s="70"/>
      <c r="G7" s="294">
        <f t="shared" si="8"/>
        <v>0</v>
      </c>
      <c r="H7" s="71"/>
      <c r="I7" s="70"/>
      <c r="J7" s="294">
        <f t="shared" si="0"/>
        <v>0</v>
      </c>
      <c r="K7" s="71"/>
      <c r="L7" s="70"/>
      <c r="M7" s="294">
        <f t="shared" si="1"/>
        <v>0</v>
      </c>
      <c r="N7" s="71"/>
      <c r="O7" s="70"/>
      <c r="P7" s="294">
        <f t="shared" si="2"/>
        <v>0</v>
      </c>
      <c r="Q7" s="71"/>
      <c r="R7" s="70"/>
      <c r="S7" s="294">
        <f t="shared" si="3"/>
        <v>0</v>
      </c>
      <c r="T7" s="71"/>
      <c r="U7" s="70"/>
      <c r="V7" s="294">
        <f t="shared" si="4"/>
        <v>0</v>
      </c>
      <c r="W7" s="71"/>
      <c r="X7" s="70"/>
      <c r="Y7" s="294">
        <f t="shared" si="5"/>
        <v>0</v>
      </c>
      <c r="Z7" s="71"/>
      <c r="AA7" s="70"/>
      <c r="AB7" s="294">
        <f t="shared" si="6"/>
        <v>0</v>
      </c>
      <c r="AC7" s="71"/>
      <c r="AD7" s="70"/>
      <c r="AE7" s="294">
        <f t="shared" si="7"/>
        <v>0</v>
      </c>
    </row>
    <row r="8" spans="1:31">
      <c r="A8" s="276">
        <v>5</v>
      </c>
      <c r="B8" s="287" t="s">
        <v>160</v>
      </c>
      <c r="C8" s="643"/>
      <c r="D8" s="432"/>
      <c r="E8" s="71"/>
      <c r="F8" s="70"/>
      <c r="G8" s="294">
        <f t="shared" si="8"/>
        <v>0</v>
      </c>
      <c r="H8" s="71"/>
      <c r="I8" s="70"/>
      <c r="J8" s="294">
        <f t="shared" si="0"/>
        <v>0</v>
      </c>
      <c r="K8" s="71"/>
      <c r="L8" s="70"/>
      <c r="M8" s="294">
        <f t="shared" si="1"/>
        <v>0</v>
      </c>
      <c r="N8" s="71"/>
      <c r="O8" s="70"/>
      <c r="P8" s="294">
        <f t="shared" si="2"/>
        <v>0</v>
      </c>
      <c r="Q8" s="71"/>
      <c r="R8" s="70"/>
      <c r="S8" s="294">
        <f t="shared" si="3"/>
        <v>0</v>
      </c>
      <c r="T8" s="71"/>
      <c r="U8" s="70"/>
      <c r="V8" s="294">
        <f t="shared" si="4"/>
        <v>0</v>
      </c>
      <c r="W8" s="71"/>
      <c r="X8" s="70"/>
      <c r="Y8" s="294">
        <f t="shared" si="5"/>
        <v>0</v>
      </c>
      <c r="Z8" s="71"/>
      <c r="AA8" s="70"/>
      <c r="AB8" s="294">
        <f t="shared" si="6"/>
        <v>0</v>
      </c>
      <c r="AC8" s="71"/>
      <c r="AD8" s="70"/>
      <c r="AE8" s="294">
        <f t="shared" si="7"/>
        <v>0</v>
      </c>
    </row>
    <row r="9" spans="1:31">
      <c r="A9" s="276">
        <v>6</v>
      </c>
      <c r="B9" s="287" t="s">
        <v>161</v>
      </c>
      <c r="C9" s="643"/>
      <c r="D9" s="432"/>
      <c r="E9" s="71"/>
      <c r="F9" s="70"/>
      <c r="G9" s="294">
        <f t="shared" si="8"/>
        <v>0</v>
      </c>
      <c r="H9" s="71"/>
      <c r="I9" s="70"/>
      <c r="J9" s="294">
        <f t="shared" si="0"/>
        <v>0</v>
      </c>
      <c r="K9" s="71"/>
      <c r="L9" s="70"/>
      <c r="M9" s="294">
        <f t="shared" si="1"/>
        <v>0</v>
      </c>
      <c r="N9" s="71"/>
      <c r="O9" s="70"/>
      <c r="P9" s="294">
        <f t="shared" si="2"/>
        <v>0</v>
      </c>
      <c r="Q9" s="71"/>
      <c r="R9" s="70"/>
      <c r="S9" s="294">
        <f t="shared" si="3"/>
        <v>0</v>
      </c>
      <c r="T9" s="71"/>
      <c r="U9" s="70"/>
      <c r="V9" s="294">
        <f t="shared" si="4"/>
        <v>0</v>
      </c>
      <c r="W9" s="71"/>
      <c r="X9" s="70"/>
      <c r="Y9" s="294">
        <f t="shared" si="5"/>
        <v>0</v>
      </c>
      <c r="Z9" s="71"/>
      <c r="AA9" s="70"/>
      <c r="AB9" s="294">
        <f t="shared" si="6"/>
        <v>0</v>
      </c>
      <c r="AC9" s="71"/>
      <c r="AD9" s="70"/>
      <c r="AE9" s="294">
        <f t="shared" si="7"/>
        <v>0</v>
      </c>
    </row>
    <row r="10" spans="1:31">
      <c r="A10" s="276">
        <v>7</v>
      </c>
      <c r="B10" s="287" t="s">
        <v>162</v>
      </c>
      <c r="C10" s="644"/>
      <c r="D10" s="433"/>
      <c r="E10" s="71"/>
      <c r="F10" s="70"/>
      <c r="G10" s="294">
        <f t="shared" si="8"/>
        <v>0</v>
      </c>
      <c r="H10" s="71"/>
      <c r="I10" s="70"/>
      <c r="J10" s="294">
        <f t="shared" si="0"/>
        <v>0</v>
      </c>
      <c r="K10" s="71"/>
      <c r="L10" s="70"/>
      <c r="M10" s="294">
        <f t="shared" si="1"/>
        <v>0</v>
      </c>
      <c r="N10" s="71"/>
      <c r="O10" s="70"/>
      <c r="P10" s="294">
        <f t="shared" si="2"/>
        <v>0</v>
      </c>
      <c r="Q10" s="71"/>
      <c r="R10" s="70"/>
      <c r="S10" s="294">
        <f t="shared" si="3"/>
        <v>0</v>
      </c>
      <c r="T10" s="71"/>
      <c r="U10" s="70"/>
      <c r="V10" s="294">
        <f t="shared" si="4"/>
        <v>0</v>
      </c>
      <c r="W10" s="71"/>
      <c r="X10" s="70"/>
      <c r="Y10" s="294">
        <f t="shared" si="5"/>
        <v>0</v>
      </c>
      <c r="Z10" s="71"/>
      <c r="AA10" s="70"/>
      <c r="AB10" s="294">
        <f t="shared" si="6"/>
        <v>0</v>
      </c>
      <c r="AC10" s="71"/>
      <c r="AD10" s="70"/>
      <c r="AE10" s="294">
        <f t="shared" si="7"/>
        <v>0</v>
      </c>
    </row>
    <row r="11" spans="1:31">
      <c r="A11" s="276">
        <v>8</v>
      </c>
      <c r="B11" s="287" t="s">
        <v>163</v>
      </c>
      <c r="C11" s="644"/>
      <c r="D11" s="433"/>
      <c r="E11" s="71"/>
      <c r="F11" s="70"/>
      <c r="G11" s="294">
        <f t="shared" si="8"/>
        <v>0</v>
      </c>
      <c r="H11" s="71"/>
      <c r="I11" s="70"/>
      <c r="J11" s="294">
        <f t="shared" si="0"/>
        <v>0</v>
      </c>
      <c r="K11" s="71"/>
      <c r="L11" s="70"/>
      <c r="M11" s="294">
        <f t="shared" si="1"/>
        <v>0</v>
      </c>
      <c r="N11" s="71"/>
      <c r="O11" s="70"/>
      <c r="P11" s="294">
        <f t="shared" si="2"/>
        <v>0</v>
      </c>
      <c r="Q11" s="71"/>
      <c r="R11" s="70"/>
      <c r="S11" s="294">
        <f t="shared" si="3"/>
        <v>0</v>
      </c>
      <c r="T11" s="71"/>
      <c r="U11" s="70"/>
      <c r="V11" s="294">
        <f t="shared" si="4"/>
        <v>0</v>
      </c>
      <c r="W11" s="71"/>
      <c r="X11" s="70"/>
      <c r="Y11" s="294">
        <f t="shared" si="5"/>
        <v>0</v>
      </c>
      <c r="Z11" s="71"/>
      <c r="AA11" s="70"/>
      <c r="AB11" s="294">
        <f t="shared" si="6"/>
        <v>0</v>
      </c>
      <c r="AC11" s="71"/>
      <c r="AD11" s="70"/>
      <c r="AE11" s="294">
        <f t="shared" si="7"/>
        <v>0</v>
      </c>
    </row>
    <row r="12" spans="1:31">
      <c r="A12" s="276">
        <v>9</v>
      </c>
      <c r="B12" s="288" t="s">
        <v>164</v>
      </c>
      <c r="C12" s="644"/>
      <c r="D12" s="433"/>
      <c r="E12" s="71"/>
      <c r="F12" s="70"/>
      <c r="G12" s="294">
        <f t="shared" si="8"/>
        <v>0</v>
      </c>
      <c r="H12" s="71"/>
      <c r="I12" s="70"/>
      <c r="J12" s="294">
        <f t="shared" si="0"/>
        <v>0</v>
      </c>
      <c r="K12" s="71"/>
      <c r="L12" s="70"/>
      <c r="M12" s="294">
        <f t="shared" si="1"/>
        <v>0</v>
      </c>
      <c r="N12" s="71"/>
      <c r="O12" s="70"/>
      <c r="P12" s="294">
        <f t="shared" si="2"/>
        <v>0</v>
      </c>
      <c r="Q12" s="71"/>
      <c r="R12" s="70"/>
      <c r="S12" s="294">
        <f t="shared" si="3"/>
        <v>0</v>
      </c>
      <c r="T12" s="71"/>
      <c r="U12" s="70"/>
      <c r="V12" s="294">
        <f t="shared" si="4"/>
        <v>0</v>
      </c>
      <c r="W12" s="71"/>
      <c r="X12" s="70"/>
      <c r="Y12" s="294">
        <f t="shared" si="5"/>
        <v>0</v>
      </c>
      <c r="Z12" s="71"/>
      <c r="AA12" s="70"/>
      <c r="AB12" s="294">
        <f t="shared" si="6"/>
        <v>0</v>
      </c>
      <c r="AC12" s="71"/>
      <c r="AD12" s="70"/>
      <c r="AE12" s="294">
        <f t="shared" si="7"/>
        <v>0</v>
      </c>
    </row>
    <row r="13" spans="1:31">
      <c r="A13" s="276">
        <v>10</v>
      </c>
      <c r="B13" s="279" t="s">
        <v>794</v>
      </c>
      <c r="C13" s="644"/>
      <c r="D13" s="433"/>
      <c r="E13" s="71"/>
      <c r="F13" s="70"/>
      <c r="G13" s="294">
        <f t="shared" si="8"/>
        <v>0</v>
      </c>
      <c r="H13" s="71"/>
      <c r="I13" s="70"/>
      <c r="J13" s="294">
        <f t="shared" si="0"/>
        <v>0</v>
      </c>
      <c r="K13" s="71"/>
      <c r="L13" s="70"/>
      <c r="M13" s="294">
        <f t="shared" si="1"/>
        <v>0</v>
      </c>
      <c r="N13" s="71"/>
      <c r="O13" s="70"/>
      <c r="P13" s="294">
        <f t="shared" si="2"/>
        <v>0</v>
      </c>
      <c r="Q13" s="71"/>
      <c r="R13" s="70"/>
      <c r="S13" s="294">
        <f t="shared" si="3"/>
        <v>0</v>
      </c>
      <c r="T13" s="71"/>
      <c r="U13" s="70"/>
      <c r="V13" s="294">
        <f t="shared" si="4"/>
        <v>0</v>
      </c>
      <c r="W13" s="71"/>
      <c r="X13" s="70"/>
      <c r="Y13" s="294">
        <f t="shared" si="5"/>
        <v>0</v>
      </c>
      <c r="Z13" s="71"/>
      <c r="AA13" s="70"/>
      <c r="AB13" s="294">
        <f t="shared" si="6"/>
        <v>0</v>
      </c>
      <c r="AC13" s="71"/>
      <c r="AD13" s="70"/>
      <c r="AE13" s="294">
        <f t="shared" si="7"/>
        <v>0</v>
      </c>
    </row>
    <row r="14" spans="1:31">
      <c r="A14" s="276">
        <v>11</v>
      </c>
      <c r="B14" s="287" t="s">
        <v>409</v>
      </c>
      <c r="C14" s="643"/>
      <c r="D14" s="432"/>
      <c r="E14" s="71"/>
      <c r="F14" s="70"/>
      <c r="G14" s="294">
        <f t="shared" si="8"/>
        <v>0</v>
      </c>
      <c r="H14" s="71"/>
      <c r="I14" s="70"/>
      <c r="J14" s="294">
        <f t="shared" si="0"/>
        <v>0</v>
      </c>
      <c r="K14" s="71"/>
      <c r="L14" s="70"/>
      <c r="M14" s="294">
        <f t="shared" si="1"/>
        <v>0</v>
      </c>
      <c r="N14" s="71"/>
      <c r="O14" s="70"/>
      <c r="P14" s="294">
        <f t="shared" si="2"/>
        <v>0</v>
      </c>
      <c r="Q14" s="71"/>
      <c r="R14" s="70"/>
      <c r="S14" s="294">
        <f t="shared" si="3"/>
        <v>0</v>
      </c>
      <c r="T14" s="71"/>
      <c r="U14" s="70"/>
      <c r="V14" s="294">
        <f t="shared" si="4"/>
        <v>0</v>
      </c>
      <c r="W14" s="71"/>
      <c r="X14" s="70"/>
      <c r="Y14" s="294">
        <f t="shared" si="5"/>
        <v>0</v>
      </c>
      <c r="Z14" s="71"/>
      <c r="AA14" s="70"/>
      <c r="AB14" s="294">
        <f t="shared" si="6"/>
        <v>0</v>
      </c>
      <c r="AC14" s="71"/>
      <c r="AD14" s="70"/>
      <c r="AE14" s="294">
        <f t="shared" si="7"/>
        <v>0</v>
      </c>
    </row>
    <row r="15" spans="1:31">
      <c r="A15" s="276">
        <v>12</v>
      </c>
      <c r="B15" s="288" t="s">
        <v>984</v>
      </c>
      <c r="C15" s="643"/>
      <c r="D15" s="432"/>
      <c r="E15" s="71"/>
      <c r="F15" s="70"/>
      <c r="G15" s="294">
        <f t="shared" si="8"/>
        <v>0</v>
      </c>
      <c r="H15" s="71"/>
      <c r="I15" s="70"/>
      <c r="J15" s="294">
        <f t="shared" si="0"/>
        <v>0</v>
      </c>
      <c r="K15" s="71"/>
      <c r="L15" s="70"/>
      <c r="M15" s="294">
        <f t="shared" si="1"/>
        <v>0</v>
      </c>
      <c r="N15" s="71"/>
      <c r="O15" s="70"/>
      <c r="P15" s="294">
        <f t="shared" si="2"/>
        <v>0</v>
      </c>
      <c r="Q15" s="71"/>
      <c r="R15" s="70"/>
      <c r="S15" s="294">
        <f t="shared" si="3"/>
        <v>0</v>
      </c>
      <c r="T15" s="71"/>
      <c r="U15" s="70"/>
      <c r="V15" s="294">
        <f t="shared" si="4"/>
        <v>0</v>
      </c>
      <c r="W15" s="71"/>
      <c r="X15" s="70"/>
      <c r="Y15" s="294">
        <f t="shared" si="5"/>
        <v>0</v>
      </c>
      <c r="Z15" s="71"/>
      <c r="AA15" s="70"/>
      <c r="AB15" s="294">
        <f t="shared" si="6"/>
        <v>0</v>
      </c>
      <c r="AC15" s="71"/>
      <c r="AD15" s="70"/>
      <c r="AE15" s="294">
        <f t="shared" si="7"/>
        <v>0</v>
      </c>
    </row>
    <row r="16" spans="1:31" s="427" customFormat="1">
      <c r="A16" s="634">
        <v>13</v>
      </c>
      <c r="B16" s="288" t="s">
        <v>1076</v>
      </c>
      <c r="C16" s="645"/>
      <c r="D16" s="614"/>
      <c r="E16" s="71"/>
      <c r="F16" s="70"/>
      <c r="G16" s="294">
        <f t="shared" si="8"/>
        <v>0</v>
      </c>
      <c r="H16" s="71"/>
      <c r="I16" s="70"/>
      <c r="J16" s="294">
        <f t="shared" si="0"/>
        <v>0</v>
      </c>
      <c r="K16" s="71"/>
      <c r="L16" s="70"/>
      <c r="M16" s="294">
        <f t="shared" si="1"/>
        <v>0</v>
      </c>
      <c r="N16" s="71"/>
      <c r="O16" s="70"/>
      <c r="P16" s="294">
        <f t="shared" si="2"/>
        <v>0</v>
      </c>
      <c r="Q16" s="71"/>
      <c r="R16" s="70"/>
      <c r="S16" s="294">
        <f t="shared" si="3"/>
        <v>0</v>
      </c>
      <c r="T16" s="71"/>
      <c r="U16" s="70"/>
      <c r="V16" s="294">
        <f t="shared" si="4"/>
        <v>0</v>
      </c>
      <c r="W16" s="71"/>
      <c r="X16" s="70"/>
      <c r="Y16" s="294">
        <f t="shared" si="5"/>
        <v>0</v>
      </c>
      <c r="Z16" s="71"/>
      <c r="AA16" s="70"/>
      <c r="AB16" s="294">
        <f t="shared" si="6"/>
        <v>0</v>
      </c>
      <c r="AC16" s="71"/>
      <c r="AD16" s="70"/>
      <c r="AE16" s="294">
        <f t="shared" si="7"/>
        <v>0</v>
      </c>
    </row>
    <row r="17" spans="1:79" s="422" customFormat="1">
      <c r="A17" s="276">
        <v>14</v>
      </c>
      <c r="B17" s="287" t="s">
        <v>165</v>
      </c>
      <c r="C17" s="643"/>
      <c r="D17" s="432"/>
      <c r="E17" s="71"/>
      <c r="F17" s="70"/>
      <c r="G17" s="294">
        <f t="shared" si="8"/>
        <v>0</v>
      </c>
      <c r="H17" s="71"/>
      <c r="I17" s="70"/>
      <c r="J17" s="294">
        <f t="shared" si="0"/>
        <v>0</v>
      </c>
      <c r="K17" s="71"/>
      <c r="L17" s="70"/>
      <c r="M17" s="294">
        <f t="shared" si="1"/>
        <v>0</v>
      </c>
      <c r="N17" s="71"/>
      <c r="O17" s="70"/>
      <c r="P17" s="294">
        <f t="shared" si="2"/>
        <v>0</v>
      </c>
      <c r="Q17" s="71"/>
      <c r="R17" s="70"/>
      <c r="S17" s="294">
        <f t="shared" si="3"/>
        <v>0</v>
      </c>
      <c r="T17" s="71"/>
      <c r="U17" s="70"/>
      <c r="V17" s="294">
        <f t="shared" si="4"/>
        <v>0</v>
      </c>
      <c r="W17" s="71"/>
      <c r="X17" s="70"/>
      <c r="Y17" s="294">
        <f t="shared" si="5"/>
        <v>0</v>
      </c>
      <c r="Z17" s="71"/>
      <c r="AA17" s="70"/>
      <c r="AB17" s="294">
        <f t="shared" si="6"/>
        <v>0</v>
      </c>
      <c r="AC17" s="71"/>
      <c r="AD17" s="70"/>
      <c r="AE17" s="294">
        <f t="shared" si="7"/>
        <v>0</v>
      </c>
    </row>
    <row r="18" spans="1:79" s="422" customFormat="1">
      <c r="A18" s="276">
        <v>15</v>
      </c>
      <c r="B18" s="287" t="s">
        <v>407</v>
      </c>
      <c r="C18" s="643"/>
      <c r="D18" s="432"/>
      <c r="E18" s="71"/>
      <c r="F18" s="70"/>
      <c r="G18" s="294">
        <f t="shared" si="8"/>
        <v>0</v>
      </c>
      <c r="H18" s="71"/>
      <c r="I18" s="70"/>
      <c r="J18" s="294">
        <f t="shared" si="0"/>
        <v>0</v>
      </c>
      <c r="K18" s="71"/>
      <c r="L18" s="70"/>
      <c r="M18" s="294">
        <f t="shared" si="1"/>
        <v>0</v>
      </c>
      <c r="N18" s="71"/>
      <c r="O18" s="70"/>
      <c r="P18" s="294">
        <f t="shared" si="2"/>
        <v>0</v>
      </c>
      <c r="Q18" s="71"/>
      <c r="R18" s="70"/>
      <c r="S18" s="294">
        <f t="shared" si="3"/>
        <v>0</v>
      </c>
      <c r="T18" s="71"/>
      <c r="U18" s="70"/>
      <c r="V18" s="294">
        <f t="shared" si="4"/>
        <v>0</v>
      </c>
      <c r="W18" s="71"/>
      <c r="X18" s="70"/>
      <c r="Y18" s="294">
        <f t="shared" si="5"/>
        <v>0</v>
      </c>
      <c r="Z18" s="71"/>
      <c r="AA18" s="70"/>
      <c r="AB18" s="294">
        <f t="shared" si="6"/>
        <v>0</v>
      </c>
      <c r="AC18" s="71"/>
      <c r="AD18" s="70"/>
      <c r="AE18" s="294">
        <f t="shared" si="7"/>
        <v>0</v>
      </c>
    </row>
    <row r="19" spans="1:79" s="422" customFormat="1">
      <c r="A19" s="276">
        <v>16</v>
      </c>
      <c r="B19" s="287" t="s">
        <v>406</v>
      </c>
      <c r="C19" s="643"/>
      <c r="D19" s="432"/>
      <c r="E19" s="71"/>
      <c r="F19" s="70"/>
      <c r="G19" s="294">
        <f t="shared" si="8"/>
        <v>0</v>
      </c>
      <c r="H19" s="71"/>
      <c r="I19" s="70"/>
      <c r="J19" s="294">
        <f t="shared" si="0"/>
        <v>0</v>
      </c>
      <c r="K19" s="71"/>
      <c r="L19" s="70"/>
      <c r="M19" s="294">
        <f t="shared" si="1"/>
        <v>0</v>
      </c>
      <c r="N19" s="71"/>
      <c r="O19" s="70"/>
      <c r="P19" s="294">
        <f t="shared" si="2"/>
        <v>0</v>
      </c>
      <c r="Q19" s="71"/>
      <c r="R19" s="70"/>
      <c r="S19" s="294">
        <f t="shared" si="3"/>
        <v>0</v>
      </c>
      <c r="T19" s="71"/>
      <c r="U19" s="70"/>
      <c r="V19" s="294">
        <f t="shared" si="4"/>
        <v>0</v>
      </c>
      <c r="W19" s="71"/>
      <c r="X19" s="70"/>
      <c r="Y19" s="294">
        <f t="shared" si="5"/>
        <v>0</v>
      </c>
      <c r="Z19" s="71"/>
      <c r="AA19" s="70"/>
      <c r="AB19" s="294">
        <f t="shared" si="6"/>
        <v>0</v>
      </c>
      <c r="AC19" s="71"/>
      <c r="AD19" s="70"/>
      <c r="AE19" s="294">
        <f t="shared" si="7"/>
        <v>0</v>
      </c>
    </row>
    <row r="20" spans="1:79" s="422" customFormat="1">
      <c r="A20" s="276">
        <v>17</v>
      </c>
      <c r="B20" s="287" t="s">
        <v>166</v>
      </c>
      <c r="C20" s="643"/>
      <c r="D20" s="432"/>
      <c r="E20" s="71"/>
      <c r="F20" s="70"/>
      <c r="G20" s="294">
        <f t="shared" si="8"/>
        <v>0</v>
      </c>
      <c r="H20" s="71"/>
      <c r="I20" s="70"/>
      <c r="J20" s="294">
        <f t="shared" si="0"/>
        <v>0</v>
      </c>
      <c r="K20" s="71"/>
      <c r="L20" s="70"/>
      <c r="M20" s="294">
        <f t="shared" si="1"/>
        <v>0</v>
      </c>
      <c r="N20" s="71"/>
      <c r="O20" s="70"/>
      <c r="P20" s="294">
        <f t="shared" si="2"/>
        <v>0</v>
      </c>
      <c r="Q20" s="71"/>
      <c r="R20" s="70"/>
      <c r="S20" s="294">
        <f t="shared" si="3"/>
        <v>0</v>
      </c>
      <c r="T20" s="71"/>
      <c r="U20" s="70"/>
      <c r="V20" s="294">
        <f t="shared" si="4"/>
        <v>0</v>
      </c>
      <c r="W20" s="71"/>
      <c r="X20" s="70"/>
      <c r="Y20" s="294">
        <f t="shared" si="5"/>
        <v>0</v>
      </c>
      <c r="Z20" s="71"/>
      <c r="AA20" s="70"/>
      <c r="AB20" s="294">
        <f t="shared" si="6"/>
        <v>0</v>
      </c>
      <c r="AC20" s="71"/>
      <c r="AD20" s="70"/>
      <c r="AE20" s="294">
        <f t="shared" si="7"/>
        <v>0</v>
      </c>
    </row>
    <row r="21" spans="1:79">
      <c r="A21" s="276">
        <v>18</v>
      </c>
      <c r="B21" s="287" t="s">
        <v>405</v>
      </c>
      <c r="C21" s="643"/>
      <c r="D21" s="432"/>
      <c r="E21" s="71"/>
      <c r="F21" s="70"/>
      <c r="G21" s="294">
        <f t="shared" si="8"/>
        <v>0</v>
      </c>
      <c r="H21" s="71"/>
      <c r="I21" s="70"/>
      <c r="J21" s="294">
        <f t="shared" si="0"/>
        <v>0</v>
      </c>
      <c r="K21" s="71"/>
      <c r="L21" s="70"/>
      <c r="M21" s="294">
        <f t="shared" si="1"/>
        <v>0</v>
      </c>
      <c r="N21" s="71"/>
      <c r="O21" s="70"/>
      <c r="P21" s="294">
        <f t="shared" si="2"/>
        <v>0</v>
      </c>
      <c r="Q21" s="71"/>
      <c r="R21" s="70"/>
      <c r="S21" s="294">
        <f t="shared" si="3"/>
        <v>0</v>
      </c>
      <c r="T21" s="71"/>
      <c r="U21" s="70"/>
      <c r="V21" s="294">
        <f t="shared" si="4"/>
        <v>0</v>
      </c>
      <c r="W21" s="71"/>
      <c r="X21" s="70"/>
      <c r="Y21" s="294">
        <f t="shared" si="5"/>
        <v>0</v>
      </c>
      <c r="Z21" s="71"/>
      <c r="AA21" s="70"/>
      <c r="AB21" s="294">
        <f t="shared" si="6"/>
        <v>0</v>
      </c>
      <c r="AC21" s="71"/>
      <c r="AD21" s="70"/>
      <c r="AE21" s="294">
        <f t="shared" si="7"/>
        <v>0</v>
      </c>
    </row>
    <row r="22" spans="1:79">
      <c r="A22" s="276">
        <v>19</v>
      </c>
      <c r="B22" s="287" t="s">
        <v>167</v>
      </c>
      <c r="C22" s="643"/>
      <c r="D22" s="432"/>
      <c r="E22" s="71"/>
      <c r="F22" s="70"/>
      <c r="G22" s="294">
        <f t="shared" si="8"/>
        <v>0</v>
      </c>
      <c r="H22" s="71"/>
      <c r="I22" s="70"/>
      <c r="J22" s="294">
        <f t="shared" si="0"/>
        <v>0</v>
      </c>
      <c r="K22" s="71"/>
      <c r="L22" s="70"/>
      <c r="M22" s="294">
        <f t="shared" si="1"/>
        <v>0</v>
      </c>
      <c r="N22" s="71"/>
      <c r="O22" s="70"/>
      <c r="P22" s="294">
        <f t="shared" si="2"/>
        <v>0</v>
      </c>
      <c r="Q22" s="71"/>
      <c r="R22" s="70"/>
      <c r="S22" s="294">
        <f t="shared" si="3"/>
        <v>0</v>
      </c>
      <c r="T22" s="71"/>
      <c r="U22" s="70"/>
      <c r="V22" s="294">
        <f t="shared" si="4"/>
        <v>0</v>
      </c>
      <c r="W22" s="71"/>
      <c r="X22" s="70"/>
      <c r="Y22" s="294">
        <f t="shared" si="5"/>
        <v>0</v>
      </c>
      <c r="Z22" s="71"/>
      <c r="AA22" s="70"/>
      <c r="AB22" s="294">
        <f t="shared" si="6"/>
        <v>0</v>
      </c>
      <c r="AC22" s="71"/>
      <c r="AD22" s="70"/>
      <c r="AE22" s="294">
        <f t="shared" si="7"/>
        <v>0</v>
      </c>
    </row>
    <row r="23" spans="1:79">
      <c r="A23" s="280">
        <v>20</v>
      </c>
      <c r="B23" s="289" t="s">
        <v>411</v>
      </c>
      <c r="C23" s="646"/>
      <c r="D23" s="432"/>
      <c r="E23" s="71"/>
      <c r="F23" s="70"/>
      <c r="G23" s="294">
        <f t="shared" si="8"/>
        <v>0</v>
      </c>
      <c r="H23" s="71"/>
      <c r="I23" s="70"/>
      <c r="J23" s="294">
        <f t="shared" si="0"/>
        <v>0</v>
      </c>
      <c r="K23" s="71"/>
      <c r="L23" s="70"/>
      <c r="M23" s="294">
        <f t="shared" si="1"/>
        <v>0</v>
      </c>
      <c r="N23" s="71"/>
      <c r="O23" s="70"/>
      <c r="P23" s="294">
        <f t="shared" si="2"/>
        <v>0</v>
      </c>
      <c r="Q23" s="71"/>
      <c r="R23" s="70"/>
      <c r="S23" s="294">
        <f t="shared" si="3"/>
        <v>0</v>
      </c>
      <c r="T23" s="71"/>
      <c r="U23" s="70"/>
      <c r="V23" s="294">
        <f t="shared" si="4"/>
        <v>0</v>
      </c>
      <c r="W23" s="71"/>
      <c r="X23" s="70"/>
      <c r="Y23" s="294">
        <f t="shared" si="5"/>
        <v>0</v>
      </c>
      <c r="Z23" s="71"/>
      <c r="AA23" s="70"/>
      <c r="AB23" s="294">
        <f t="shared" si="6"/>
        <v>0</v>
      </c>
      <c r="AC23" s="71"/>
      <c r="AD23" s="70"/>
      <c r="AE23" s="294">
        <f t="shared" si="7"/>
        <v>0</v>
      </c>
    </row>
    <row r="24" spans="1:79" s="4" customFormat="1">
      <c r="A24" s="290">
        <v>21</v>
      </c>
      <c r="B24" s="291" t="s">
        <v>168</v>
      </c>
      <c r="C24" s="636">
        <f t="shared" ref="C24" si="9">SUM(C4:C23)</f>
        <v>0</v>
      </c>
      <c r="D24" s="636">
        <f t="shared" ref="D24" si="10">SUM(D4:D23)</f>
        <v>0</v>
      </c>
      <c r="E24" s="637">
        <f t="shared" ref="E24:AD24" si="11">SUM(E4:E23)</f>
        <v>0</v>
      </c>
      <c r="F24" s="638">
        <f t="shared" si="11"/>
        <v>0</v>
      </c>
      <c r="G24" s="639">
        <f t="shared" si="11"/>
        <v>0</v>
      </c>
      <c r="H24" s="640">
        <f t="shared" si="11"/>
        <v>0</v>
      </c>
      <c r="I24" s="638">
        <f t="shared" si="11"/>
        <v>0</v>
      </c>
      <c r="J24" s="639">
        <f t="shared" si="11"/>
        <v>0</v>
      </c>
      <c r="K24" s="640">
        <f t="shared" si="11"/>
        <v>0</v>
      </c>
      <c r="L24" s="641">
        <f t="shared" si="11"/>
        <v>0</v>
      </c>
      <c r="M24" s="639">
        <f t="shared" si="11"/>
        <v>0</v>
      </c>
      <c r="N24" s="642">
        <f t="shared" si="11"/>
        <v>0</v>
      </c>
      <c r="O24" s="641">
        <f t="shared" si="11"/>
        <v>0</v>
      </c>
      <c r="P24" s="639">
        <f t="shared" si="11"/>
        <v>0</v>
      </c>
      <c r="Q24" s="642">
        <f t="shared" si="11"/>
        <v>0</v>
      </c>
      <c r="R24" s="641">
        <f t="shared" si="11"/>
        <v>0</v>
      </c>
      <c r="S24" s="639">
        <f t="shared" si="11"/>
        <v>0</v>
      </c>
      <c r="T24" s="642">
        <f t="shared" si="11"/>
        <v>0</v>
      </c>
      <c r="U24" s="641">
        <f t="shared" si="11"/>
        <v>0</v>
      </c>
      <c r="V24" s="639">
        <f t="shared" si="11"/>
        <v>0</v>
      </c>
      <c r="W24" s="642">
        <f t="shared" si="11"/>
        <v>0</v>
      </c>
      <c r="X24" s="641">
        <f t="shared" si="11"/>
        <v>0</v>
      </c>
      <c r="Y24" s="639">
        <f t="shared" si="11"/>
        <v>0</v>
      </c>
      <c r="Z24" s="642">
        <f t="shared" si="11"/>
        <v>0</v>
      </c>
      <c r="AA24" s="641">
        <f t="shared" si="11"/>
        <v>0</v>
      </c>
      <c r="AB24" s="639">
        <f t="shared" si="11"/>
        <v>0</v>
      </c>
      <c r="AC24" s="642">
        <f t="shared" si="11"/>
        <v>0</v>
      </c>
      <c r="AD24" s="641">
        <f t="shared" si="11"/>
        <v>0</v>
      </c>
      <c r="AE24" s="639">
        <f>SUM(AE4:AE23)</f>
        <v>0</v>
      </c>
      <c r="AF24" s="426"/>
      <c r="AG24" s="426"/>
      <c r="AH24" s="426"/>
      <c r="AI24" s="426"/>
      <c r="AJ24" s="426"/>
      <c r="AK24" s="426"/>
      <c r="AL24" s="426"/>
      <c r="AM24" s="426"/>
      <c r="AN24" s="426"/>
      <c r="AO24" s="426"/>
      <c r="AP24" s="426"/>
      <c r="AQ24" s="426"/>
      <c r="AR24" s="426"/>
      <c r="AS24" s="426"/>
      <c r="AT24" s="426"/>
      <c r="AU24" s="426"/>
      <c r="AV24" s="426"/>
      <c r="AW24" s="426"/>
      <c r="AX24" s="426"/>
      <c r="AY24" s="426"/>
      <c r="AZ24" s="426"/>
      <c r="BA24" s="426"/>
      <c r="BB24" s="426"/>
      <c r="BC24" s="426"/>
      <c r="BD24" s="426"/>
      <c r="BE24" s="426"/>
      <c r="BF24" s="426"/>
      <c r="BG24" s="426"/>
      <c r="BH24" s="426"/>
      <c r="BI24" s="426"/>
      <c r="BJ24" s="426"/>
      <c r="BK24" s="426"/>
      <c r="BL24" s="426"/>
      <c r="BM24" s="426"/>
      <c r="BN24" s="426"/>
      <c r="BO24" s="426"/>
      <c r="BP24" s="426"/>
      <c r="BQ24" s="426"/>
      <c r="BR24" s="426"/>
      <c r="BS24" s="426"/>
      <c r="BT24" s="426"/>
      <c r="BU24" s="426"/>
      <c r="BV24" s="426"/>
      <c r="BW24" s="426"/>
      <c r="BX24" s="426"/>
      <c r="BY24" s="426"/>
      <c r="BZ24" s="426"/>
      <c r="CA24" s="426"/>
    </row>
    <row r="25" spans="1:79" ht="15.75" customHeight="1">
      <c r="B25" s="1026" t="s">
        <v>404</v>
      </c>
      <c r="C25" s="1026"/>
      <c r="D25" s="1026"/>
      <c r="E25" s="1026"/>
      <c r="F25" s="1026"/>
      <c r="G25" s="1026"/>
      <c r="H25" s="1026"/>
      <c r="I25" s="1026"/>
      <c r="J25" s="1026"/>
      <c r="K25" s="1026"/>
      <c r="L25" s="1026"/>
      <c r="M25" s="1026"/>
      <c r="N25" s="1026"/>
      <c r="O25" s="1026"/>
      <c r="P25" s="1026"/>
      <c r="Q25" s="1026"/>
      <c r="R25" s="1026"/>
      <c r="S25" s="1026"/>
      <c r="T25" s="1026"/>
      <c r="U25" s="434"/>
      <c r="V25" s="434"/>
      <c r="W25" s="434"/>
      <c r="X25" s="434"/>
      <c r="Y25" s="434"/>
      <c r="Z25" s="434"/>
      <c r="AA25" s="434"/>
      <c r="AB25" s="434"/>
      <c r="AC25" s="434"/>
      <c r="AD25" s="434"/>
      <c r="AE25" s="434"/>
    </row>
  </sheetData>
  <sheetProtection formatCells="0" formatColumns="0" formatRows="0" insertRows="0"/>
  <protectedRanges>
    <protectedRange sqref="E4:F23 H4:I23 K4:L23 N4:O23 Q4:R23 T4:U23 W4:X23 Z4:AA23 AC4:AD23" name="Securities 1"/>
  </protectedRanges>
  <mergeCells count="10">
    <mergeCell ref="AC2:AE2"/>
    <mergeCell ref="B25:T25"/>
    <mergeCell ref="E2:G2"/>
    <mergeCell ref="H2:J2"/>
    <mergeCell ref="K2:M2"/>
    <mergeCell ref="N2:P2"/>
    <mergeCell ref="Q2:S2"/>
    <mergeCell ref="T2:V2"/>
    <mergeCell ref="W2:Y2"/>
    <mergeCell ref="Z2:AB2"/>
  </mergeCells>
  <pageMargins left="0.25" right="0.25" top="0.75" bottom="0.75" header="0.3" footer="0.3"/>
  <pageSetup scale="70" fitToWidth="4" pageOrder="overThenDown" orientation="landscape" r:id="rId1"/>
  <headerFooter scaleWithDoc="0">
    <oddHeader>&amp;L&amp;"-,Bold"FR Y-14A Schedule A.3.c -Projected OTTI for AFS and HTM Securities by Portfolio</oddHeader>
  </headerFooter>
  <colBreaks count="2" manualBreakCount="2">
    <brk id="16" max="24" man="1"/>
    <brk id="28" max="2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CR25"/>
  <sheetViews>
    <sheetView showGridLines="0" view="pageBreakPreview" zoomScaleNormal="80" zoomScaleSheetLayoutView="100" zoomScalePageLayoutView="55" workbookViewId="0">
      <selection activeCell="D24" sqref="D24"/>
    </sheetView>
  </sheetViews>
  <sheetFormatPr defaultColWidth="66.42578125" defaultRowHeight="15.75"/>
  <cols>
    <col min="1" max="1" width="4.5703125" style="422" customWidth="1"/>
    <col min="2" max="2" width="30.140625" style="422" customWidth="1"/>
    <col min="3" max="31" width="10.7109375" style="422" customWidth="1"/>
    <col min="32" max="32" width="20.7109375" style="422" customWidth="1"/>
    <col min="33" max="34" width="19.7109375" style="422" customWidth="1"/>
    <col min="35" max="96" width="66.42578125" style="422"/>
    <col min="97" max="16384" width="66.42578125" style="2"/>
  </cols>
  <sheetData>
    <row r="2" spans="1:96" s="35" customFormat="1" ht="16.5" thickBot="1">
      <c r="A2" s="430"/>
      <c r="B2" s="435"/>
      <c r="C2" s="435"/>
      <c r="D2" s="1027" t="s">
        <v>805</v>
      </c>
      <c r="E2" s="1028"/>
      <c r="F2" s="1028"/>
      <c r="G2" s="1028"/>
      <c r="H2" s="1028"/>
      <c r="I2" s="1028"/>
      <c r="J2" s="1028"/>
      <c r="K2" s="1028"/>
      <c r="L2" s="1028"/>
      <c r="M2" s="1028"/>
      <c r="N2" s="1028"/>
      <c r="O2" s="1028"/>
      <c r="P2" s="1028"/>
      <c r="Q2" s="1028"/>
      <c r="R2" s="1028"/>
      <c r="S2" s="1028"/>
      <c r="T2" s="1028"/>
      <c r="U2" s="1028"/>
      <c r="V2" s="1028"/>
      <c r="W2" s="1028"/>
      <c r="X2" s="1028"/>
      <c r="Y2" s="1028"/>
      <c r="Z2" s="1028"/>
      <c r="AA2" s="1028"/>
      <c r="AB2" s="1028"/>
      <c r="AC2" s="1028"/>
      <c r="AD2" s="1028"/>
      <c r="AE2" s="1029"/>
      <c r="AF2" s="436"/>
      <c r="AG2" s="414"/>
      <c r="AH2" s="414"/>
      <c r="AI2" s="414"/>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437"/>
      <c r="BO2" s="437"/>
      <c r="BP2" s="437"/>
      <c r="BQ2" s="437"/>
      <c r="BR2" s="437"/>
      <c r="BS2" s="437"/>
      <c r="BT2" s="437"/>
      <c r="BU2" s="437"/>
      <c r="BV2" s="437"/>
      <c r="BW2" s="437"/>
      <c r="BX2" s="437"/>
      <c r="BY2" s="437"/>
      <c r="BZ2" s="437"/>
      <c r="CA2" s="437"/>
      <c r="CB2" s="437"/>
      <c r="CC2" s="437"/>
      <c r="CD2" s="437"/>
      <c r="CE2" s="437"/>
      <c r="CF2" s="437"/>
      <c r="CG2" s="437"/>
      <c r="CH2" s="437"/>
      <c r="CI2" s="437"/>
      <c r="CJ2" s="437"/>
      <c r="CK2" s="437"/>
      <c r="CL2" s="437"/>
      <c r="CM2" s="437"/>
      <c r="CN2" s="437"/>
      <c r="CO2" s="437"/>
      <c r="CP2" s="437"/>
      <c r="CQ2" s="437"/>
      <c r="CR2" s="437"/>
    </row>
    <row r="3" spans="1:96" s="34" customFormat="1" ht="58.5" customHeight="1">
      <c r="A3" s="438"/>
      <c r="B3" s="296" t="s">
        <v>153</v>
      </c>
      <c r="C3" s="601" t="s">
        <v>986</v>
      </c>
      <c r="D3" s="647" t="s">
        <v>987</v>
      </c>
      <c r="E3" s="648" t="s">
        <v>988</v>
      </c>
      <c r="F3" s="602" t="s">
        <v>808</v>
      </c>
      <c r="G3" s="647" t="s">
        <v>989</v>
      </c>
      <c r="H3" s="648" t="s">
        <v>990</v>
      </c>
      <c r="I3" s="603" t="s">
        <v>809</v>
      </c>
      <c r="J3" s="647" t="s">
        <v>991</v>
      </c>
      <c r="K3" s="648" t="s">
        <v>992</v>
      </c>
      <c r="L3" s="603" t="s">
        <v>810</v>
      </c>
      <c r="M3" s="647" t="s">
        <v>993</v>
      </c>
      <c r="N3" s="648" t="s">
        <v>994</v>
      </c>
      <c r="O3" s="603" t="s">
        <v>811</v>
      </c>
      <c r="P3" s="647" t="s">
        <v>995</v>
      </c>
      <c r="Q3" s="648" t="s">
        <v>996</v>
      </c>
      <c r="R3" s="603" t="s">
        <v>812</v>
      </c>
      <c r="S3" s="647" t="s">
        <v>997</v>
      </c>
      <c r="T3" s="648" t="s">
        <v>998</v>
      </c>
      <c r="U3" s="603" t="s">
        <v>813</v>
      </c>
      <c r="V3" s="647" t="s">
        <v>999</v>
      </c>
      <c r="W3" s="648" t="s">
        <v>1000</v>
      </c>
      <c r="X3" s="603" t="s">
        <v>814</v>
      </c>
      <c r="Y3" s="647" t="s">
        <v>1001</v>
      </c>
      <c r="Z3" s="648" t="s">
        <v>1002</v>
      </c>
      <c r="AA3" s="603" t="s">
        <v>815</v>
      </c>
      <c r="AB3" s="647" t="s">
        <v>1003</v>
      </c>
      <c r="AC3" s="648" t="s">
        <v>1004</v>
      </c>
      <c r="AD3" s="603" t="s">
        <v>816</v>
      </c>
      <c r="AE3" s="604" t="s">
        <v>806</v>
      </c>
      <c r="AF3" s="295" t="s">
        <v>807</v>
      </c>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14"/>
      <c r="BO3" s="414"/>
      <c r="BP3" s="414"/>
      <c r="BQ3" s="414"/>
      <c r="BR3" s="414"/>
      <c r="BS3" s="414"/>
      <c r="BT3" s="414"/>
      <c r="BU3" s="414"/>
      <c r="BV3" s="414"/>
      <c r="BW3" s="414"/>
      <c r="BX3" s="414"/>
      <c r="BY3" s="414"/>
      <c r="BZ3" s="414"/>
      <c r="CA3" s="414"/>
      <c r="CB3" s="414"/>
      <c r="CC3" s="414"/>
      <c r="CD3" s="414"/>
      <c r="CE3" s="414"/>
      <c r="CF3" s="414"/>
      <c r="CG3" s="414"/>
      <c r="CH3" s="414"/>
      <c r="CI3" s="414"/>
      <c r="CJ3" s="414"/>
      <c r="CK3" s="414"/>
      <c r="CL3" s="414"/>
      <c r="CM3" s="414"/>
      <c r="CN3" s="414"/>
      <c r="CO3" s="414"/>
      <c r="CP3" s="414"/>
      <c r="CQ3" s="414"/>
      <c r="CR3" s="414"/>
    </row>
    <row r="4" spans="1:96">
      <c r="A4" s="278">
        <v>1</v>
      </c>
      <c r="B4" s="297" t="s">
        <v>410</v>
      </c>
      <c r="C4" s="605"/>
      <c r="D4" s="606"/>
      <c r="E4" s="607"/>
      <c r="F4" s="608"/>
      <c r="G4" s="606"/>
      <c r="H4" s="607"/>
      <c r="I4" s="608"/>
      <c r="J4" s="606"/>
      <c r="K4" s="607"/>
      <c r="L4" s="608"/>
      <c r="M4" s="606"/>
      <c r="N4" s="607"/>
      <c r="O4" s="608"/>
      <c r="P4" s="606"/>
      <c r="Q4" s="607"/>
      <c r="R4" s="608"/>
      <c r="S4" s="606"/>
      <c r="T4" s="607"/>
      <c r="U4" s="608"/>
      <c r="V4" s="606"/>
      <c r="W4" s="607"/>
      <c r="X4" s="608"/>
      <c r="Y4" s="606"/>
      <c r="Z4" s="607"/>
      <c r="AA4" s="608"/>
      <c r="AB4" s="606"/>
      <c r="AC4" s="607"/>
      <c r="AD4" s="608"/>
      <c r="AE4" s="439"/>
      <c r="AF4" s="81"/>
    </row>
    <row r="5" spans="1:96">
      <c r="A5" s="276">
        <v>2</v>
      </c>
      <c r="B5" s="298" t="s">
        <v>157</v>
      </c>
      <c r="C5" s="609"/>
      <c r="D5" s="610"/>
      <c r="E5" s="432"/>
      <c r="F5" s="611"/>
      <c r="G5" s="610"/>
      <c r="H5" s="432"/>
      <c r="I5" s="611"/>
      <c r="J5" s="610"/>
      <c r="K5" s="432"/>
      <c r="L5" s="611"/>
      <c r="M5" s="610"/>
      <c r="N5" s="432"/>
      <c r="O5" s="611"/>
      <c r="P5" s="610"/>
      <c r="Q5" s="432"/>
      <c r="R5" s="611"/>
      <c r="S5" s="610"/>
      <c r="T5" s="432"/>
      <c r="U5" s="611"/>
      <c r="V5" s="610"/>
      <c r="W5" s="432"/>
      <c r="X5" s="611"/>
      <c r="Y5" s="610"/>
      <c r="Z5" s="432"/>
      <c r="AA5" s="611"/>
      <c r="AB5" s="610"/>
      <c r="AC5" s="432"/>
      <c r="AD5" s="611"/>
      <c r="AE5" s="440"/>
      <c r="AF5" s="80"/>
    </row>
    <row r="6" spans="1:96">
      <c r="A6" s="276">
        <v>3</v>
      </c>
      <c r="B6" s="298" t="s">
        <v>158</v>
      </c>
      <c r="C6" s="609"/>
      <c r="D6" s="610"/>
      <c r="E6" s="432"/>
      <c r="F6" s="611"/>
      <c r="G6" s="610"/>
      <c r="H6" s="432"/>
      <c r="I6" s="611"/>
      <c r="J6" s="610"/>
      <c r="K6" s="432"/>
      <c r="L6" s="611"/>
      <c r="M6" s="610"/>
      <c r="N6" s="432"/>
      <c r="O6" s="611"/>
      <c r="P6" s="610"/>
      <c r="Q6" s="432"/>
      <c r="R6" s="611"/>
      <c r="S6" s="610"/>
      <c r="T6" s="432"/>
      <c r="U6" s="611"/>
      <c r="V6" s="610"/>
      <c r="W6" s="432"/>
      <c r="X6" s="611"/>
      <c r="Y6" s="610"/>
      <c r="Z6" s="432"/>
      <c r="AA6" s="611"/>
      <c r="AB6" s="610"/>
      <c r="AC6" s="432"/>
      <c r="AD6" s="611"/>
      <c r="AE6" s="440"/>
      <c r="AF6" s="80"/>
    </row>
    <row r="7" spans="1:96">
      <c r="A7" s="276">
        <v>4</v>
      </c>
      <c r="B7" s="298" t="s">
        <v>159</v>
      </c>
      <c r="C7" s="609"/>
      <c r="D7" s="610"/>
      <c r="E7" s="432"/>
      <c r="F7" s="611"/>
      <c r="G7" s="610"/>
      <c r="H7" s="432"/>
      <c r="I7" s="611"/>
      <c r="J7" s="610"/>
      <c r="K7" s="432"/>
      <c r="L7" s="611"/>
      <c r="M7" s="610"/>
      <c r="N7" s="432"/>
      <c r="O7" s="611"/>
      <c r="P7" s="610"/>
      <c r="Q7" s="432"/>
      <c r="R7" s="611"/>
      <c r="S7" s="610"/>
      <c r="T7" s="432"/>
      <c r="U7" s="611"/>
      <c r="V7" s="610"/>
      <c r="W7" s="432"/>
      <c r="X7" s="611"/>
      <c r="Y7" s="610"/>
      <c r="Z7" s="432"/>
      <c r="AA7" s="611"/>
      <c r="AB7" s="610"/>
      <c r="AC7" s="432"/>
      <c r="AD7" s="611"/>
      <c r="AE7" s="440"/>
      <c r="AF7" s="80"/>
    </row>
    <row r="8" spans="1:96">
      <c r="A8" s="276">
        <v>5</v>
      </c>
      <c r="B8" s="298" t="s">
        <v>160</v>
      </c>
      <c r="C8" s="609"/>
      <c r="D8" s="610"/>
      <c r="E8" s="432"/>
      <c r="F8" s="611"/>
      <c r="G8" s="610"/>
      <c r="H8" s="432"/>
      <c r="I8" s="611"/>
      <c r="J8" s="610"/>
      <c r="K8" s="432"/>
      <c r="L8" s="611"/>
      <c r="M8" s="610"/>
      <c r="N8" s="432"/>
      <c r="O8" s="611"/>
      <c r="P8" s="610"/>
      <c r="Q8" s="432"/>
      <c r="R8" s="611"/>
      <c r="S8" s="610"/>
      <c r="T8" s="432"/>
      <c r="U8" s="611"/>
      <c r="V8" s="610"/>
      <c r="W8" s="432"/>
      <c r="X8" s="611"/>
      <c r="Y8" s="610"/>
      <c r="Z8" s="432"/>
      <c r="AA8" s="611"/>
      <c r="AB8" s="610"/>
      <c r="AC8" s="432"/>
      <c r="AD8" s="611"/>
      <c r="AE8" s="440"/>
      <c r="AF8" s="80"/>
    </row>
    <row r="9" spans="1:96">
      <c r="A9" s="276">
        <v>6</v>
      </c>
      <c r="B9" s="298" t="s">
        <v>161</v>
      </c>
      <c r="C9" s="609"/>
      <c r="D9" s="610"/>
      <c r="E9" s="432"/>
      <c r="F9" s="611"/>
      <c r="G9" s="610"/>
      <c r="H9" s="432"/>
      <c r="I9" s="611"/>
      <c r="J9" s="610"/>
      <c r="K9" s="432"/>
      <c r="L9" s="611"/>
      <c r="M9" s="610"/>
      <c r="N9" s="432"/>
      <c r="O9" s="611"/>
      <c r="P9" s="610"/>
      <c r="Q9" s="432"/>
      <c r="R9" s="611"/>
      <c r="S9" s="610"/>
      <c r="T9" s="432"/>
      <c r="U9" s="611"/>
      <c r="V9" s="610"/>
      <c r="W9" s="432"/>
      <c r="X9" s="611"/>
      <c r="Y9" s="610"/>
      <c r="Z9" s="432"/>
      <c r="AA9" s="611"/>
      <c r="AB9" s="610"/>
      <c r="AC9" s="432"/>
      <c r="AD9" s="611"/>
      <c r="AE9" s="440"/>
      <c r="AF9" s="80"/>
    </row>
    <row r="10" spans="1:96">
      <c r="A10" s="276">
        <v>7</v>
      </c>
      <c r="B10" s="298" t="s">
        <v>162</v>
      </c>
      <c r="C10" s="609"/>
      <c r="D10" s="610"/>
      <c r="E10" s="432"/>
      <c r="F10" s="611"/>
      <c r="G10" s="610"/>
      <c r="H10" s="432"/>
      <c r="I10" s="611"/>
      <c r="J10" s="610"/>
      <c r="K10" s="432"/>
      <c r="L10" s="611"/>
      <c r="M10" s="610"/>
      <c r="N10" s="432"/>
      <c r="O10" s="611"/>
      <c r="P10" s="610"/>
      <c r="Q10" s="432"/>
      <c r="R10" s="611"/>
      <c r="S10" s="610"/>
      <c r="T10" s="432"/>
      <c r="U10" s="611"/>
      <c r="V10" s="610"/>
      <c r="W10" s="432"/>
      <c r="X10" s="611"/>
      <c r="Y10" s="610"/>
      <c r="Z10" s="432"/>
      <c r="AA10" s="611"/>
      <c r="AB10" s="610"/>
      <c r="AC10" s="432"/>
      <c r="AD10" s="611"/>
      <c r="AE10" s="440"/>
      <c r="AF10" s="441"/>
    </row>
    <row r="11" spans="1:96">
      <c r="A11" s="276">
        <v>8</v>
      </c>
      <c r="B11" s="298" t="s">
        <v>163</v>
      </c>
      <c r="C11" s="609"/>
      <c r="D11" s="610"/>
      <c r="E11" s="432"/>
      <c r="F11" s="611"/>
      <c r="G11" s="610"/>
      <c r="H11" s="432"/>
      <c r="I11" s="611"/>
      <c r="J11" s="610"/>
      <c r="K11" s="432"/>
      <c r="L11" s="611"/>
      <c r="M11" s="610"/>
      <c r="N11" s="432"/>
      <c r="O11" s="611"/>
      <c r="P11" s="610"/>
      <c r="Q11" s="432"/>
      <c r="R11" s="611"/>
      <c r="S11" s="610"/>
      <c r="T11" s="432"/>
      <c r="U11" s="611"/>
      <c r="V11" s="610"/>
      <c r="W11" s="432"/>
      <c r="X11" s="611"/>
      <c r="Y11" s="610"/>
      <c r="Z11" s="432"/>
      <c r="AA11" s="611"/>
      <c r="AB11" s="610"/>
      <c r="AC11" s="432"/>
      <c r="AD11" s="611"/>
      <c r="AE11" s="440"/>
      <c r="AF11" s="80"/>
    </row>
    <row r="12" spans="1:96">
      <c r="A12" s="276">
        <v>9</v>
      </c>
      <c r="B12" s="299" t="s">
        <v>164</v>
      </c>
      <c r="C12" s="609"/>
      <c r="D12" s="610"/>
      <c r="E12" s="432"/>
      <c r="F12" s="611"/>
      <c r="G12" s="610"/>
      <c r="H12" s="432"/>
      <c r="I12" s="611"/>
      <c r="J12" s="610"/>
      <c r="K12" s="432"/>
      <c r="L12" s="611"/>
      <c r="M12" s="610"/>
      <c r="N12" s="432"/>
      <c r="O12" s="611"/>
      <c r="P12" s="610"/>
      <c r="Q12" s="432"/>
      <c r="R12" s="611"/>
      <c r="S12" s="610"/>
      <c r="T12" s="432"/>
      <c r="U12" s="611"/>
      <c r="V12" s="610"/>
      <c r="W12" s="432"/>
      <c r="X12" s="611"/>
      <c r="Y12" s="610"/>
      <c r="Z12" s="432"/>
      <c r="AA12" s="611"/>
      <c r="AB12" s="610"/>
      <c r="AC12" s="432"/>
      <c r="AD12" s="611"/>
      <c r="AE12" s="440"/>
      <c r="AF12" s="80"/>
    </row>
    <row r="13" spans="1:96">
      <c r="A13" s="276">
        <v>10</v>
      </c>
      <c r="B13" s="299" t="s">
        <v>794</v>
      </c>
      <c r="C13" s="612"/>
      <c r="D13" s="613"/>
      <c r="E13" s="614"/>
      <c r="F13" s="615"/>
      <c r="G13" s="613"/>
      <c r="H13" s="614"/>
      <c r="I13" s="615"/>
      <c r="J13" s="613"/>
      <c r="K13" s="614"/>
      <c r="L13" s="615"/>
      <c r="M13" s="613"/>
      <c r="N13" s="614"/>
      <c r="O13" s="615"/>
      <c r="P13" s="613"/>
      <c r="Q13" s="614"/>
      <c r="R13" s="615"/>
      <c r="S13" s="613"/>
      <c r="T13" s="614"/>
      <c r="U13" s="615"/>
      <c r="V13" s="613"/>
      <c r="W13" s="614"/>
      <c r="X13" s="615"/>
      <c r="Y13" s="613"/>
      <c r="Z13" s="614"/>
      <c r="AA13" s="615"/>
      <c r="AB13" s="613"/>
      <c r="AC13" s="614"/>
      <c r="AD13" s="615"/>
      <c r="AE13" s="442"/>
      <c r="AF13" s="80"/>
    </row>
    <row r="14" spans="1:96">
      <c r="A14" s="276">
        <v>11</v>
      </c>
      <c r="B14" s="298" t="s">
        <v>409</v>
      </c>
      <c r="C14" s="609"/>
      <c r="D14" s="610"/>
      <c r="E14" s="432"/>
      <c r="F14" s="611"/>
      <c r="G14" s="610"/>
      <c r="H14" s="432"/>
      <c r="I14" s="611"/>
      <c r="J14" s="610"/>
      <c r="K14" s="432"/>
      <c r="L14" s="611"/>
      <c r="M14" s="610"/>
      <c r="N14" s="432"/>
      <c r="O14" s="611"/>
      <c r="P14" s="610"/>
      <c r="Q14" s="432"/>
      <c r="R14" s="611"/>
      <c r="S14" s="610"/>
      <c r="T14" s="432"/>
      <c r="U14" s="611"/>
      <c r="V14" s="610"/>
      <c r="W14" s="432"/>
      <c r="X14" s="611"/>
      <c r="Y14" s="610"/>
      <c r="Z14" s="432"/>
      <c r="AA14" s="611"/>
      <c r="AB14" s="610"/>
      <c r="AC14" s="432"/>
      <c r="AD14" s="611"/>
      <c r="AE14" s="440"/>
      <c r="AF14" s="80"/>
    </row>
    <row r="15" spans="1:96">
      <c r="A15" s="276">
        <v>12</v>
      </c>
      <c r="B15" s="288" t="s">
        <v>984</v>
      </c>
      <c r="C15" s="609"/>
      <c r="D15" s="610"/>
      <c r="E15" s="432"/>
      <c r="F15" s="611"/>
      <c r="G15" s="610"/>
      <c r="H15" s="432"/>
      <c r="I15" s="611"/>
      <c r="J15" s="610"/>
      <c r="K15" s="432"/>
      <c r="L15" s="611"/>
      <c r="M15" s="610"/>
      <c r="N15" s="432"/>
      <c r="O15" s="611"/>
      <c r="P15" s="610"/>
      <c r="Q15" s="432"/>
      <c r="R15" s="611"/>
      <c r="S15" s="610"/>
      <c r="T15" s="432"/>
      <c r="U15" s="611"/>
      <c r="V15" s="610"/>
      <c r="W15" s="432"/>
      <c r="X15" s="611"/>
      <c r="Y15" s="610"/>
      <c r="Z15" s="432"/>
      <c r="AA15" s="611"/>
      <c r="AB15" s="610"/>
      <c r="AC15" s="432"/>
      <c r="AD15" s="611"/>
      <c r="AE15" s="440"/>
      <c r="AF15" s="80"/>
    </row>
    <row r="16" spans="1:96">
      <c r="A16" s="276">
        <v>13</v>
      </c>
      <c r="B16" s="287" t="s">
        <v>1076</v>
      </c>
      <c r="C16" s="609"/>
      <c r="D16" s="610"/>
      <c r="E16" s="432"/>
      <c r="F16" s="611"/>
      <c r="G16" s="610"/>
      <c r="H16" s="432"/>
      <c r="I16" s="611"/>
      <c r="J16" s="610"/>
      <c r="K16" s="432"/>
      <c r="L16" s="611"/>
      <c r="M16" s="610"/>
      <c r="N16" s="432"/>
      <c r="O16" s="611"/>
      <c r="P16" s="610"/>
      <c r="Q16" s="432"/>
      <c r="R16" s="611"/>
      <c r="S16" s="610"/>
      <c r="T16" s="432"/>
      <c r="U16" s="611"/>
      <c r="V16" s="610"/>
      <c r="W16" s="432"/>
      <c r="X16" s="611"/>
      <c r="Y16" s="610"/>
      <c r="Z16" s="432"/>
      <c r="AA16" s="611"/>
      <c r="AB16" s="610"/>
      <c r="AC16" s="432"/>
      <c r="AD16" s="611"/>
      <c r="AE16" s="440"/>
      <c r="AF16" s="80"/>
    </row>
    <row r="17" spans="1:96">
      <c r="A17" s="276">
        <v>14</v>
      </c>
      <c r="B17" s="287" t="s">
        <v>165</v>
      </c>
      <c r="C17" s="609"/>
      <c r="D17" s="610"/>
      <c r="E17" s="432"/>
      <c r="F17" s="611"/>
      <c r="G17" s="610"/>
      <c r="H17" s="432"/>
      <c r="I17" s="611"/>
      <c r="J17" s="610"/>
      <c r="K17" s="432"/>
      <c r="L17" s="611"/>
      <c r="M17" s="610"/>
      <c r="N17" s="432"/>
      <c r="O17" s="611"/>
      <c r="P17" s="610"/>
      <c r="Q17" s="432"/>
      <c r="R17" s="611"/>
      <c r="S17" s="610"/>
      <c r="T17" s="432"/>
      <c r="U17" s="611"/>
      <c r="V17" s="610"/>
      <c r="W17" s="432"/>
      <c r="X17" s="611"/>
      <c r="Y17" s="610"/>
      <c r="Z17" s="432"/>
      <c r="AA17" s="611"/>
      <c r="AB17" s="610"/>
      <c r="AC17" s="432"/>
      <c r="AD17" s="611"/>
      <c r="AE17" s="440"/>
      <c r="AF17" s="80"/>
    </row>
    <row r="18" spans="1:96">
      <c r="A18" s="276">
        <v>15</v>
      </c>
      <c r="B18" s="287" t="s">
        <v>407</v>
      </c>
      <c r="C18" s="609"/>
      <c r="D18" s="610"/>
      <c r="E18" s="432"/>
      <c r="F18" s="611"/>
      <c r="G18" s="610"/>
      <c r="H18" s="432"/>
      <c r="I18" s="611"/>
      <c r="J18" s="610"/>
      <c r="K18" s="432"/>
      <c r="L18" s="611"/>
      <c r="M18" s="610"/>
      <c r="N18" s="432"/>
      <c r="O18" s="611"/>
      <c r="P18" s="610"/>
      <c r="Q18" s="432"/>
      <c r="R18" s="611"/>
      <c r="S18" s="610"/>
      <c r="T18" s="432"/>
      <c r="U18" s="611"/>
      <c r="V18" s="610"/>
      <c r="W18" s="432"/>
      <c r="X18" s="611"/>
      <c r="Y18" s="610"/>
      <c r="Z18" s="432"/>
      <c r="AA18" s="611"/>
      <c r="AB18" s="610"/>
      <c r="AC18" s="432"/>
      <c r="AD18" s="611"/>
      <c r="AE18" s="440"/>
      <c r="AF18" s="80"/>
    </row>
    <row r="19" spans="1:96">
      <c r="A19" s="276">
        <v>16</v>
      </c>
      <c r="B19" s="287" t="s">
        <v>406</v>
      </c>
      <c r="C19" s="609"/>
      <c r="D19" s="610"/>
      <c r="E19" s="432"/>
      <c r="F19" s="611"/>
      <c r="G19" s="610"/>
      <c r="H19" s="432"/>
      <c r="I19" s="611"/>
      <c r="J19" s="610"/>
      <c r="K19" s="432"/>
      <c r="L19" s="611"/>
      <c r="M19" s="610"/>
      <c r="N19" s="432"/>
      <c r="O19" s="611"/>
      <c r="P19" s="610"/>
      <c r="Q19" s="432"/>
      <c r="R19" s="611"/>
      <c r="S19" s="610"/>
      <c r="T19" s="432"/>
      <c r="U19" s="611"/>
      <c r="V19" s="610"/>
      <c r="W19" s="432"/>
      <c r="X19" s="611"/>
      <c r="Y19" s="610"/>
      <c r="Z19" s="432"/>
      <c r="AA19" s="611"/>
      <c r="AB19" s="610"/>
      <c r="AC19" s="432"/>
      <c r="AD19" s="611"/>
      <c r="AE19" s="440"/>
      <c r="AF19" s="80"/>
    </row>
    <row r="20" spans="1:96">
      <c r="A20" s="276">
        <v>19</v>
      </c>
      <c r="B20" s="298" t="s">
        <v>166</v>
      </c>
      <c r="C20" s="609"/>
      <c r="D20" s="610"/>
      <c r="E20" s="432"/>
      <c r="F20" s="611"/>
      <c r="G20" s="610"/>
      <c r="H20" s="432"/>
      <c r="I20" s="611"/>
      <c r="J20" s="610"/>
      <c r="K20" s="432"/>
      <c r="L20" s="611"/>
      <c r="M20" s="610"/>
      <c r="N20" s="432"/>
      <c r="O20" s="611"/>
      <c r="P20" s="610"/>
      <c r="Q20" s="432"/>
      <c r="R20" s="611"/>
      <c r="S20" s="610"/>
      <c r="T20" s="432"/>
      <c r="U20" s="611"/>
      <c r="V20" s="610"/>
      <c r="W20" s="432"/>
      <c r="X20" s="611"/>
      <c r="Y20" s="610"/>
      <c r="Z20" s="432"/>
      <c r="AA20" s="611"/>
      <c r="AB20" s="610"/>
      <c r="AC20" s="432"/>
      <c r="AD20" s="611"/>
      <c r="AE20" s="440"/>
      <c r="AF20" s="80"/>
    </row>
    <row r="21" spans="1:96">
      <c r="A21" s="276">
        <v>20</v>
      </c>
      <c r="B21" s="298" t="s">
        <v>405</v>
      </c>
      <c r="C21" s="609"/>
      <c r="D21" s="610"/>
      <c r="E21" s="432"/>
      <c r="F21" s="611"/>
      <c r="G21" s="610"/>
      <c r="H21" s="432"/>
      <c r="I21" s="611"/>
      <c r="J21" s="610"/>
      <c r="K21" s="432"/>
      <c r="L21" s="611"/>
      <c r="M21" s="610"/>
      <c r="N21" s="432"/>
      <c r="O21" s="611"/>
      <c r="P21" s="610"/>
      <c r="Q21" s="432"/>
      <c r="R21" s="611"/>
      <c r="S21" s="610"/>
      <c r="T21" s="432"/>
      <c r="U21" s="611"/>
      <c r="V21" s="610"/>
      <c r="W21" s="432"/>
      <c r="X21" s="611"/>
      <c r="Y21" s="610"/>
      <c r="Z21" s="432"/>
      <c r="AA21" s="611"/>
      <c r="AB21" s="610"/>
      <c r="AC21" s="432"/>
      <c r="AD21" s="611"/>
      <c r="AE21" s="440"/>
      <c r="AF21" s="80"/>
    </row>
    <row r="22" spans="1:96">
      <c r="A22" s="276">
        <v>21</v>
      </c>
      <c r="B22" s="298" t="s">
        <v>167</v>
      </c>
      <c r="C22" s="609"/>
      <c r="D22" s="610"/>
      <c r="E22" s="432"/>
      <c r="F22" s="611"/>
      <c r="G22" s="610"/>
      <c r="H22" s="432"/>
      <c r="I22" s="611"/>
      <c r="J22" s="610"/>
      <c r="K22" s="432"/>
      <c r="L22" s="611"/>
      <c r="M22" s="610"/>
      <c r="N22" s="432"/>
      <c r="O22" s="611"/>
      <c r="P22" s="610"/>
      <c r="Q22" s="432"/>
      <c r="R22" s="611"/>
      <c r="S22" s="610"/>
      <c r="T22" s="432"/>
      <c r="U22" s="611"/>
      <c r="V22" s="610"/>
      <c r="W22" s="432"/>
      <c r="X22" s="611"/>
      <c r="Y22" s="610"/>
      <c r="Z22" s="432"/>
      <c r="AA22" s="611"/>
      <c r="AB22" s="610"/>
      <c r="AC22" s="432"/>
      <c r="AD22" s="611"/>
      <c r="AE22" s="440"/>
      <c r="AF22" s="80"/>
    </row>
    <row r="23" spans="1:96">
      <c r="A23" s="280">
        <v>22</v>
      </c>
      <c r="B23" s="300" t="s">
        <v>411</v>
      </c>
      <c r="C23" s="616"/>
      <c r="D23" s="617"/>
      <c r="E23" s="443"/>
      <c r="F23" s="618"/>
      <c r="G23" s="617"/>
      <c r="H23" s="443"/>
      <c r="I23" s="619"/>
      <c r="J23" s="617"/>
      <c r="K23" s="443"/>
      <c r="L23" s="619"/>
      <c r="M23" s="617"/>
      <c r="N23" s="443"/>
      <c r="O23" s="619"/>
      <c r="P23" s="617"/>
      <c r="Q23" s="443"/>
      <c r="R23" s="619"/>
      <c r="S23" s="617"/>
      <c r="T23" s="443"/>
      <c r="U23" s="619"/>
      <c r="V23" s="617"/>
      <c r="W23" s="443"/>
      <c r="X23" s="619"/>
      <c r="Y23" s="617"/>
      <c r="Z23" s="443"/>
      <c r="AA23" s="619"/>
      <c r="AB23" s="617"/>
      <c r="AC23" s="443"/>
      <c r="AD23" s="619"/>
      <c r="AE23" s="620"/>
      <c r="AF23" s="79"/>
    </row>
    <row r="24" spans="1:96">
      <c r="A24" s="290">
        <v>23</v>
      </c>
      <c r="B24" s="291" t="s">
        <v>168</v>
      </c>
      <c r="C24" s="621">
        <f>SUM(C4:C23)</f>
        <v>0</v>
      </c>
      <c r="D24" s="622">
        <f t="shared" ref="D24:AF24" si="0">SUM(D4:D23)</f>
        <v>0</v>
      </c>
      <c r="E24" s="292">
        <f t="shared" si="0"/>
        <v>0</v>
      </c>
      <c r="F24" s="623">
        <f t="shared" si="0"/>
        <v>0</v>
      </c>
      <c r="G24" s="622">
        <f t="shared" si="0"/>
        <v>0</v>
      </c>
      <c r="H24" s="292">
        <f t="shared" si="0"/>
        <v>0</v>
      </c>
      <c r="I24" s="624">
        <f t="shared" si="0"/>
        <v>0</v>
      </c>
      <c r="J24" s="622">
        <f t="shared" si="0"/>
        <v>0</v>
      </c>
      <c r="K24" s="292">
        <f t="shared" si="0"/>
        <v>0</v>
      </c>
      <c r="L24" s="624">
        <f t="shared" si="0"/>
        <v>0</v>
      </c>
      <c r="M24" s="622">
        <f t="shared" si="0"/>
        <v>0</v>
      </c>
      <c r="N24" s="292">
        <f t="shared" si="0"/>
        <v>0</v>
      </c>
      <c r="O24" s="624">
        <f t="shared" si="0"/>
        <v>0</v>
      </c>
      <c r="P24" s="622">
        <f t="shared" si="0"/>
        <v>0</v>
      </c>
      <c r="Q24" s="292">
        <f t="shared" si="0"/>
        <v>0</v>
      </c>
      <c r="R24" s="624">
        <f t="shared" si="0"/>
        <v>0</v>
      </c>
      <c r="S24" s="622">
        <f t="shared" si="0"/>
        <v>0</v>
      </c>
      <c r="T24" s="292">
        <f t="shared" si="0"/>
        <v>0</v>
      </c>
      <c r="U24" s="624">
        <f t="shared" si="0"/>
        <v>0</v>
      </c>
      <c r="V24" s="622">
        <f t="shared" si="0"/>
        <v>0</v>
      </c>
      <c r="W24" s="292">
        <f t="shared" si="0"/>
        <v>0</v>
      </c>
      <c r="X24" s="624">
        <f t="shared" si="0"/>
        <v>0</v>
      </c>
      <c r="Y24" s="622">
        <f t="shared" si="0"/>
        <v>0</v>
      </c>
      <c r="Z24" s="292">
        <f t="shared" si="0"/>
        <v>0</v>
      </c>
      <c r="AA24" s="624">
        <f t="shared" si="0"/>
        <v>0</v>
      </c>
      <c r="AB24" s="622">
        <f t="shared" si="0"/>
        <v>0</v>
      </c>
      <c r="AC24" s="292">
        <f t="shared" si="0"/>
        <v>0</v>
      </c>
      <c r="AD24" s="624">
        <f t="shared" si="0"/>
        <v>0</v>
      </c>
      <c r="AE24" s="625">
        <f t="shared" si="0"/>
        <v>0</v>
      </c>
      <c r="AF24" s="294">
        <f t="shared" si="0"/>
        <v>0</v>
      </c>
      <c r="AG24" s="429"/>
      <c r="AH24" s="429"/>
      <c r="AI24" s="429"/>
      <c r="AJ24" s="429"/>
      <c r="AK24" s="429"/>
      <c r="AL24" s="429"/>
      <c r="AM24" s="429"/>
      <c r="AN24" s="429"/>
      <c r="AO24" s="429"/>
      <c r="AP24" s="429"/>
      <c r="AQ24" s="429"/>
      <c r="AR24" s="429"/>
      <c r="AS24" s="429"/>
      <c r="AT24" s="429"/>
      <c r="AU24" s="429"/>
      <c r="AV24" s="419"/>
      <c r="AW24" s="419"/>
      <c r="AX24" s="419"/>
      <c r="AY24" s="419"/>
      <c r="AZ24" s="419"/>
      <c r="BA24" s="419"/>
      <c r="BB24" s="419"/>
      <c r="BC24" s="419"/>
      <c r="BD24" s="419"/>
      <c r="BE24" s="419"/>
      <c r="BF24" s="419"/>
      <c r="BG24" s="320"/>
      <c r="BH24" s="320"/>
      <c r="BI24" s="320"/>
      <c r="BJ24" s="320"/>
      <c r="BK24" s="320"/>
      <c r="BL24" s="320"/>
      <c r="BM24" s="320"/>
    </row>
    <row r="25" spans="1:96" s="54" customFormat="1" ht="15.75" customHeight="1">
      <c r="A25" s="320"/>
      <c r="B25" s="626" t="s">
        <v>1005</v>
      </c>
      <c r="C25" s="429"/>
      <c r="D25" s="429"/>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2"/>
      <c r="AH25" s="422"/>
      <c r="AI25" s="422"/>
      <c r="AJ25" s="422"/>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2"/>
      <c r="BK25" s="422"/>
      <c r="BL25" s="422"/>
      <c r="BM25" s="422"/>
      <c r="BN25" s="320"/>
      <c r="BO25" s="320"/>
      <c r="BP25" s="320"/>
      <c r="BQ25" s="320"/>
      <c r="BR25" s="320"/>
      <c r="BS25" s="320"/>
      <c r="BT25" s="320"/>
      <c r="BU25" s="320"/>
      <c r="BV25" s="320"/>
      <c r="BW25" s="320"/>
      <c r="BX25" s="320"/>
      <c r="BY25" s="320"/>
      <c r="BZ25" s="320"/>
      <c r="CA25" s="320"/>
      <c r="CB25" s="320"/>
      <c r="CC25" s="320"/>
      <c r="CD25" s="320"/>
      <c r="CE25" s="320"/>
      <c r="CF25" s="320"/>
      <c r="CG25" s="320"/>
      <c r="CH25" s="320"/>
      <c r="CI25" s="320"/>
      <c r="CJ25" s="320"/>
      <c r="CK25" s="320"/>
      <c r="CL25" s="320"/>
      <c r="CM25" s="320"/>
      <c r="CN25" s="320"/>
      <c r="CO25" s="320"/>
      <c r="CP25" s="320"/>
      <c r="CQ25" s="320"/>
      <c r="CR25" s="320"/>
    </row>
  </sheetData>
  <sheetProtection formatCells="0" formatColumns="0" formatRows="0" insertRows="0"/>
  <protectedRanges>
    <protectedRange sqref="AF4:AF9 AF11:AF23" name="Securities 3"/>
  </protectedRanges>
  <mergeCells count="1">
    <mergeCell ref="D2:AE2"/>
  </mergeCells>
  <pageMargins left="0.25" right="0.25" top="0.75" bottom="0.75" header="0.3" footer="0.3"/>
  <pageSetup scale="75" fitToWidth="4" orientation="landscape" r:id="rId1"/>
  <headerFooter scaleWithDoc="0">
    <oddHeader>&amp;L&amp;"-,Bold"FR Y-14A Schedule A.3.d - Projected OCI and Fair Value for AFS Securities</oddHeader>
  </headerFooter>
  <colBreaks count="2" manualBreakCount="2">
    <brk id="12" max="24" man="1"/>
    <brk id="24" max="24"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2:BZ26"/>
  <sheetViews>
    <sheetView showGridLines="0" view="pageBreakPreview" zoomScale="70" zoomScaleNormal="100" zoomScaleSheetLayoutView="70" zoomScalePageLayoutView="55" workbookViewId="0"/>
  </sheetViews>
  <sheetFormatPr defaultColWidth="66.42578125" defaultRowHeight="15.75"/>
  <cols>
    <col min="1" max="1" width="4.140625" style="422" customWidth="1"/>
    <col min="2" max="2" width="48" style="422" customWidth="1"/>
    <col min="3" max="4" width="40.7109375" style="422" customWidth="1"/>
    <col min="5" max="9" width="19.5703125" style="422" customWidth="1"/>
    <col min="10" max="78" width="66.42578125" style="422"/>
    <col min="79" max="16384" width="66.42578125" style="2"/>
  </cols>
  <sheetData>
    <row r="2" spans="1:78" s="35" customFormat="1" ht="15">
      <c r="A2" s="444"/>
      <c r="B2" s="435"/>
      <c r="C2" s="435"/>
      <c r="D2" s="444"/>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M2" s="437"/>
      <c r="BN2" s="437"/>
      <c r="BO2" s="437"/>
      <c r="BP2" s="437"/>
      <c r="BQ2" s="437"/>
      <c r="BR2" s="437"/>
      <c r="BS2" s="437"/>
      <c r="BT2" s="437"/>
      <c r="BU2" s="437"/>
      <c r="BV2" s="437"/>
      <c r="BW2" s="437"/>
      <c r="BX2" s="437"/>
      <c r="BY2" s="437"/>
      <c r="BZ2" s="437"/>
    </row>
    <row r="3" spans="1:78" s="34" customFormat="1" ht="58.5" customHeight="1">
      <c r="A3" s="445"/>
      <c r="B3" s="296" t="s">
        <v>242</v>
      </c>
      <c r="C3" s="282" t="s">
        <v>415</v>
      </c>
      <c r="D3" s="282" t="s">
        <v>414</v>
      </c>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4"/>
      <c r="AZ3" s="414"/>
      <c r="BA3" s="414"/>
      <c r="BB3" s="414"/>
      <c r="BC3" s="414"/>
      <c r="BD3" s="414"/>
      <c r="BE3" s="414"/>
      <c r="BF3" s="414"/>
      <c r="BG3" s="414"/>
      <c r="BH3" s="414"/>
      <c r="BI3" s="414"/>
      <c r="BJ3" s="414"/>
      <c r="BK3" s="414"/>
      <c r="BL3" s="414"/>
      <c r="BM3" s="414"/>
      <c r="BN3" s="414"/>
      <c r="BO3" s="414"/>
      <c r="BP3" s="414"/>
      <c r="BQ3" s="414"/>
      <c r="BR3" s="414"/>
      <c r="BS3" s="414"/>
      <c r="BT3" s="414"/>
      <c r="BU3" s="414"/>
      <c r="BV3" s="414"/>
      <c r="BW3" s="414"/>
      <c r="BX3" s="414"/>
      <c r="BY3" s="414"/>
      <c r="BZ3" s="414"/>
    </row>
    <row r="4" spans="1:78">
      <c r="A4" s="278">
        <v>1</v>
      </c>
      <c r="B4" s="301" t="s">
        <v>410</v>
      </c>
      <c r="C4" s="84"/>
      <c r="D4" s="80"/>
    </row>
    <row r="5" spans="1:78">
      <c r="A5" s="276">
        <v>2</v>
      </c>
      <c r="B5" s="298" t="s">
        <v>157</v>
      </c>
      <c r="C5" s="84"/>
      <c r="D5" s="80"/>
    </row>
    <row r="6" spans="1:78">
      <c r="A6" s="276">
        <v>3</v>
      </c>
      <c r="B6" s="298" t="s">
        <v>158</v>
      </c>
      <c r="C6" s="84"/>
      <c r="D6" s="80"/>
    </row>
    <row r="7" spans="1:78">
      <c r="A7" s="276">
        <v>4</v>
      </c>
      <c r="B7" s="298" t="s">
        <v>159</v>
      </c>
      <c r="C7" s="84"/>
      <c r="D7" s="80"/>
    </row>
    <row r="8" spans="1:78">
      <c r="A8" s="276">
        <v>5</v>
      </c>
      <c r="B8" s="298" t="s">
        <v>160</v>
      </c>
      <c r="C8" s="84"/>
      <c r="D8" s="80"/>
    </row>
    <row r="9" spans="1:78">
      <c r="A9" s="276">
        <v>6</v>
      </c>
      <c r="B9" s="298" t="s">
        <v>161</v>
      </c>
      <c r="C9" s="84"/>
      <c r="D9" s="80"/>
    </row>
    <row r="10" spans="1:78">
      <c r="A10" s="276">
        <v>7</v>
      </c>
      <c r="B10" s="298" t="s">
        <v>162</v>
      </c>
      <c r="C10" s="84"/>
      <c r="D10" s="80"/>
    </row>
    <row r="11" spans="1:78">
      <c r="A11" s="276">
        <v>8</v>
      </c>
      <c r="B11" s="299" t="s">
        <v>163</v>
      </c>
      <c r="C11" s="84"/>
      <c r="D11" s="80"/>
    </row>
    <row r="12" spans="1:78">
      <c r="A12" s="276">
        <v>9</v>
      </c>
      <c r="B12" s="298" t="s">
        <v>164</v>
      </c>
      <c r="C12" s="84"/>
      <c r="D12" s="80"/>
    </row>
    <row r="13" spans="1:78">
      <c r="A13" s="276">
        <v>10</v>
      </c>
      <c r="B13" s="279" t="s">
        <v>794</v>
      </c>
      <c r="C13" s="84"/>
      <c r="D13" s="80"/>
    </row>
    <row r="14" spans="1:78">
      <c r="A14" s="276">
        <v>11</v>
      </c>
      <c r="B14" s="298" t="s">
        <v>409</v>
      </c>
      <c r="C14" s="84"/>
      <c r="D14" s="80"/>
    </row>
    <row r="15" spans="1:78">
      <c r="A15" s="276">
        <v>12</v>
      </c>
      <c r="B15" s="279" t="s">
        <v>984</v>
      </c>
      <c r="C15" s="84"/>
      <c r="D15" s="80"/>
    </row>
    <row r="16" spans="1:78">
      <c r="A16" s="276">
        <v>13</v>
      </c>
      <c r="B16" s="277" t="s">
        <v>408</v>
      </c>
      <c r="C16" s="84"/>
      <c r="D16" s="80"/>
    </row>
    <row r="17" spans="1:78">
      <c r="A17" s="276">
        <v>14</v>
      </c>
      <c r="B17" s="277" t="s">
        <v>165</v>
      </c>
      <c r="C17" s="84"/>
      <c r="D17" s="80"/>
    </row>
    <row r="18" spans="1:78">
      <c r="A18" s="276">
        <v>15</v>
      </c>
      <c r="B18" s="277" t="s">
        <v>407</v>
      </c>
      <c r="C18" s="84"/>
      <c r="D18" s="80"/>
    </row>
    <row r="19" spans="1:78">
      <c r="A19" s="276">
        <v>16</v>
      </c>
      <c r="B19" s="277" t="s">
        <v>406</v>
      </c>
      <c r="C19" s="84"/>
      <c r="D19" s="80"/>
    </row>
    <row r="20" spans="1:78">
      <c r="A20" s="276">
        <v>17</v>
      </c>
      <c r="B20" s="298" t="s">
        <v>166</v>
      </c>
      <c r="C20" s="84"/>
      <c r="D20" s="80"/>
    </row>
    <row r="21" spans="1:78">
      <c r="A21" s="276">
        <v>18</v>
      </c>
      <c r="B21" s="298" t="s">
        <v>405</v>
      </c>
      <c r="C21" s="84"/>
      <c r="D21" s="80"/>
    </row>
    <row r="22" spans="1:78">
      <c r="A22" s="276">
        <v>19</v>
      </c>
      <c r="B22" s="298" t="s">
        <v>167</v>
      </c>
      <c r="C22" s="84"/>
      <c r="D22" s="80"/>
    </row>
    <row r="23" spans="1:78">
      <c r="A23" s="280">
        <v>20</v>
      </c>
      <c r="B23" s="300" t="s">
        <v>411</v>
      </c>
      <c r="C23" s="83"/>
      <c r="D23" s="82"/>
    </row>
    <row r="24" spans="1:78" ht="15.75" customHeight="1">
      <c r="B24" s="750" t="s">
        <v>1006</v>
      </c>
      <c r="C24" s="749"/>
      <c r="D24" s="749"/>
      <c r="E24" s="749"/>
      <c r="F24" s="749"/>
      <c r="G24" s="749"/>
      <c r="H24" s="749"/>
      <c r="I24" s="749"/>
      <c r="J24" s="749"/>
      <c r="K24" s="749"/>
      <c r="L24" s="749"/>
      <c r="M24" s="749"/>
      <c r="N24" s="434"/>
      <c r="O24" s="434"/>
      <c r="P24" s="434"/>
      <c r="Q24" s="434"/>
      <c r="R24" s="434"/>
      <c r="S24" s="434"/>
      <c r="T24" s="434"/>
      <c r="U24" s="434"/>
      <c r="V24" s="434"/>
      <c r="W24" s="434"/>
      <c r="X24" s="434"/>
    </row>
    <row r="25" spans="1:78" ht="15.75" customHeight="1">
      <c r="B25" s="446"/>
      <c r="C25" s="446"/>
    </row>
    <row r="26" spans="1:78" s="5" customFormat="1" ht="15.75" customHeight="1">
      <c r="A26" s="447"/>
      <c r="B26" s="434"/>
      <c r="C26" s="434"/>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447"/>
      <c r="BP26" s="447"/>
      <c r="BQ26" s="447"/>
      <c r="BR26" s="447"/>
      <c r="BS26" s="447"/>
      <c r="BT26" s="447"/>
      <c r="BU26" s="447"/>
      <c r="BV26" s="447"/>
      <c r="BW26" s="447"/>
      <c r="BX26" s="447"/>
      <c r="BY26" s="447"/>
      <c r="BZ26" s="447"/>
    </row>
  </sheetData>
  <sheetProtection formatCells="0" formatColumns="0" formatRows="0" insertRows="0"/>
  <pageMargins left="0.25" right="0.25" top="0.75" bottom="0.75" header="0.3" footer="0.3"/>
  <pageSetup fitToHeight="0" orientation="landscape" r:id="rId1"/>
  <headerFooter scaleWithDoc="0">
    <oddHeader>&amp;L&amp;"-,Bold"FR Y-14A Schedule A.3.e - AFS and HTM Fair Market Value Sources by Portfiolio</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Z36"/>
  <sheetViews>
    <sheetView showGridLines="0" view="pageBreakPreview" zoomScale="85" zoomScaleNormal="100" zoomScaleSheetLayoutView="85" workbookViewId="0">
      <selection activeCell="G15" sqref="G15"/>
    </sheetView>
  </sheetViews>
  <sheetFormatPr defaultColWidth="9.140625" defaultRowHeight="15"/>
  <cols>
    <col min="1" max="1" width="3.5703125" style="320" customWidth="1"/>
    <col min="2" max="2" width="22.42578125" style="320" customWidth="1"/>
    <col min="3" max="3" width="12.28515625" style="320" customWidth="1"/>
    <col min="4" max="4" width="1.28515625" style="320" customWidth="1"/>
    <col min="5" max="5" width="14.140625" style="320" customWidth="1"/>
    <col min="6" max="6" width="5.85546875" style="320" customWidth="1"/>
    <col min="7" max="7" width="14.140625" style="320" customWidth="1"/>
    <col min="8" max="9" width="9.140625" style="320"/>
    <col min="10" max="10" width="7.5703125" style="320" customWidth="1"/>
    <col min="11" max="78" width="9.140625" style="320"/>
    <col min="79" max="16384" width="9.140625" style="54"/>
  </cols>
  <sheetData>
    <row r="1" spans="1:78" ht="15.75" customHeight="1">
      <c r="A1" s="1012"/>
      <c r="B1" s="1012"/>
      <c r="C1" s="1012"/>
      <c r="D1" s="1012"/>
      <c r="E1" s="1012"/>
      <c r="F1" s="1012"/>
      <c r="G1" s="1012"/>
      <c r="H1" s="1012"/>
      <c r="I1" s="1012"/>
      <c r="J1" s="1012"/>
      <c r="K1" s="415"/>
      <c r="L1" s="415"/>
      <c r="M1" s="415"/>
      <c r="N1" s="415"/>
      <c r="O1" s="415"/>
      <c r="P1" s="415"/>
      <c r="Q1" s="415"/>
      <c r="R1" s="415"/>
      <c r="S1" s="415"/>
      <c r="T1" s="415"/>
      <c r="U1" s="415"/>
      <c r="V1" s="415"/>
      <c r="W1" s="415"/>
      <c r="X1" s="415"/>
      <c r="Y1" s="415"/>
      <c r="Z1" s="415"/>
      <c r="AA1" s="415"/>
      <c r="AB1" s="415"/>
      <c r="AC1" s="415"/>
      <c r="AD1" s="415"/>
      <c r="AE1" s="415"/>
      <c r="AF1" s="415"/>
      <c r="AG1" s="415"/>
    </row>
    <row r="2" spans="1:78" s="105" customFormat="1" ht="15.75" customHeight="1">
      <c r="A2" s="183"/>
      <c r="B2" s="306"/>
      <c r="C2" s="183"/>
      <c r="D2" s="183"/>
      <c r="E2" s="183"/>
      <c r="F2" s="183"/>
      <c r="G2" s="320"/>
      <c r="H2" s="320"/>
      <c r="I2" s="320"/>
      <c r="J2" s="320"/>
      <c r="K2" s="320"/>
      <c r="L2" s="320"/>
      <c r="M2" s="320"/>
      <c r="N2" s="320"/>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row>
    <row r="3" spans="1:78" ht="15" customHeight="1">
      <c r="C3" s="50" t="s">
        <v>312</v>
      </c>
      <c r="D3" s="183"/>
      <c r="E3" s="50" t="s">
        <v>310</v>
      </c>
      <c r="G3" s="649" t="s">
        <v>311</v>
      </c>
    </row>
    <row r="4" spans="1:78" ht="28.9" customHeight="1">
      <c r="B4" s="302" t="s">
        <v>243</v>
      </c>
      <c r="C4" s="1030" t="s">
        <v>1014</v>
      </c>
      <c r="D4" s="183"/>
      <c r="E4" s="1030" t="s">
        <v>1015</v>
      </c>
      <c r="G4" s="1030" t="s">
        <v>1016</v>
      </c>
      <c r="H4" s="380"/>
      <c r="I4" s="380"/>
      <c r="J4" s="380"/>
      <c r="K4" s="380"/>
      <c r="L4" s="380"/>
      <c r="M4" s="380"/>
      <c r="N4" s="380"/>
    </row>
    <row r="5" spans="1:78" s="260" customFormat="1" ht="30" customHeight="1">
      <c r="A5" s="380"/>
      <c r="B5" s="380"/>
      <c r="C5" s="1031"/>
      <c r="D5" s="183"/>
      <c r="E5" s="1032"/>
      <c r="G5" s="1032"/>
      <c r="H5" s="320"/>
      <c r="I5" s="320"/>
      <c r="J5" s="320"/>
      <c r="K5" s="320"/>
      <c r="L5" s="320"/>
      <c r="M5" s="320"/>
      <c r="N5" s="32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0"/>
      <c r="BJ5" s="380"/>
      <c r="BK5" s="380"/>
      <c r="BL5" s="380"/>
      <c r="BM5" s="380"/>
      <c r="BN5" s="380"/>
      <c r="BO5" s="380"/>
      <c r="BP5" s="380"/>
      <c r="BQ5" s="380"/>
      <c r="BR5" s="380"/>
      <c r="BS5" s="380"/>
      <c r="BT5" s="380"/>
      <c r="BU5" s="380"/>
      <c r="BV5" s="380"/>
      <c r="BW5" s="380"/>
      <c r="BX5" s="380"/>
      <c r="BY5" s="380"/>
      <c r="BZ5" s="380"/>
    </row>
    <row r="6" spans="1:78" ht="15" customHeight="1">
      <c r="A6" s="50">
        <v>1</v>
      </c>
      <c r="B6" s="21" t="s">
        <v>241</v>
      </c>
      <c r="C6" s="169"/>
      <c r="D6" s="183"/>
      <c r="E6" s="261"/>
      <c r="G6" s="261"/>
    </row>
    <row r="7" spans="1:78" ht="15" customHeight="1">
      <c r="A7" s="50">
        <f t="shared" ref="A7:A14" si="0">A6+1</f>
        <v>2</v>
      </c>
      <c r="B7" s="21" t="s">
        <v>240</v>
      </c>
      <c r="C7" s="169"/>
      <c r="D7" s="183"/>
      <c r="E7" s="169"/>
      <c r="G7" s="169"/>
    </row>
    <row r="8" spans="1:78" ht="15" customHeight="1">
      <c r="A8" s="50">
        <f t="shared" si="0"/>
        <v>3</v>
      </c>
      <c r="B8" s="21" t="s">
        <v>239</v>
      </c>
      <c r="C8" s="169"/>
      <c r="D8" s="183"/>
      <c r="E8" s="169"/>
      <c r="G8" s="169"/>
    </row>
    <row r="9" spans="1:78" ht="15" customHeight="1">
      <c r="A9" s="50">
        <f t="shared" si="0"/>
        <v>4</v>
      </c>
      <c r="B9" s="21" t="s">
        <v>184</v>
      </c>
      <c r="C9" s="169"/>
      <c r="D9" s="183"/>
      <c r="E9" s="169"/>
      <c r="G9" s="169"/>
    </row>
    <row r="10" spans="1:78" ht="15" customHeight="1">
      <c r="A10" s="50">
        <f t="shared" si="0"/>
        <v>5</v>
      </c>
      <c r="B10" s="21" t="s">
        <v>238</v>
      </c>
      <c r="C10" s="169"/>
      <c r="D10" s="183"/>
      <c r="E10" s="169"/>
      <c r="G10" s="169"/>
    </row>
    <row r="11" spans="1:78" ht="15" customHeight="1">
      <c r="A11" s="50">
        <f t="shared" si="0"/>
        <v>6</v>
      </c>
      <c r="B11" s="21" t="s">
        <v>237</v>
      </c>
      <c r="C11" s="169"/>
      <c r="D11" s="183"/>
      <c r="E11" s="169"/>
      <c r="G11" s="169"/>
    </row>
    <row r="12" spans="1:78" ht="15" customHeight="1">
      <c r="A12" s="50">
        <f t="shared" si="0"/>
        <v>7</v>
      </c>
      <c r="B12" s="21" t="s">
        <v>82</v>
      </c>
      <c r="C12" s="169"/>
      <c r="D12" s="183"/>
      <c r="E12" s="169"/>
      <c r="G12" s="169"/>
    </row>
    <row r="13" spans="1:78" ht="15" customHeight="1">
      <c r="A13" s="50">
        <f t="shared" si="0"/>
        <v>8</v>
      </c>
      <c r="B13" s="21" t="s">
        <v>236</v>
      </c>
      <c r="C13" s="169"/>
      <c r="D13" s="183"/>
      <c r="E13" s="169"/>
      <c r="G13" s="169"/>
    </row>
    <row r="14" spans="1:78" ht="15" customHeight="1">
      <c r="A14" s="50">
        <f t="shared" si="0"/>
        <v>9</v>
      </c>
      <c r="B14" s="21" t="s">
        <v>313</v>
      </c>
      <c r="C14" s="169"/>
      <c r="D14" s="183"/>
      <c r="G14" s="169"/>
    </row>
    <row r="15" spans="1:78" ht="15" customHeight="1">
      <c r="A15" s="21">
        <v>10</v>
      </c>
      <c r="B15" s="307" t="s">
        <v>219</v>
      </c>
      <c r="C15" s="85">
        <f>SUM(C6:C14)</f>
        <v>0</v>
      </c>
      <c r="D15" s="183"/>
      <c r="G15" s="85">
        <f>SUM(G6:G14)</f>
        <v>0</v>
      </c>
      <c r="H15" s="448"/>
      <c r="I15" s="448"/>
      <c r="J15" s="448"/>
      <c r="K15" s="448"/>
      <c r="L15" s="448"/>
      <c r="M15" s="448"/>
      <c r="N15" s="448"/>
    </row>
    <row r="16" spans="1:78" ht="15" customHeight="1">
      <c r="D16" s="183"/>
    </row>
    <row r="18" spans="2:10" s="320" customFormat="1" ht="15" customHeight="1">
      <c r="B18" s="303" t="s">
        <v>314</v>
      </c>
      <c r="C18" s="650"/>
      <c r="D18" s="650"/>
      <c r="E18" s="650"/>
      <c r="F18" s="650"/>
      <c r="G18" s="650"/>
      <c r="H18" s="650"/>
      <c r="I18" s="650"/>
      <c r="J18" s="449"/>
    </row>
    <row r="19" spans="2:10" s="320" customFormat="1" ht="15" customHeight="1">
      <c r="B19" s="304" t="s">
        <v>235</v>
      </c>
      <c r="C19" s="323"/>
      <c r="D19" s="323"/>
      <c r="E19" s="323"/>
      <c r="F19" s="323"/>
      <c r="G19" s="323"/>
      <c r="H19" s="323"/>
      <c r="I19" s="323"/>
      <c r="J19" s="450"/>
    </row>
    <row r="20" spans="2:10" s="320" customFormat="1" ht="15" customHeight="1">
      <c r="B20" s="451"/>
      <c r="C20" s="323"/>
      <c r="D20" s="323"/>
      <c r="E20" s="323"/>
      <c r="F20" s="323"/>
      <c r="G20" s="323"/>
      <c r="H20" s="323"/>
      <c r="I20" s="323"/>
      <c r="J20" s="450"/>
    </row>
    <row r="21" spans="2:10" s="320" customFormat="1" ht="15" customHeight="1">
      <c r="B21" s="305" t="s">
        <v>315</v>
      </c>
      <c r="C21" s="323"/>
      <c r="D21" s="323"/>
      <c r="E21" s="323"/>
      <c r="F21" s="323"/>
      <c r="G21" s="323"/>
      <c r="H21" s="323"/>
      <c r="I21" s="323"/>
      <c r="J21" s="450"/>
    </row>
    <row r="22" spans="2:10" s="320" customFormat="1" ht="15" customHeight="1">
      <c r="B22" s="305" t="s">
        <v>1017</v>
      </c>
      <c r="C22" s="323"/>
      <c r="D22" s="323"/>
      <c r="E22" s="323"/>
      <c r="F22" s="323"/>
      <c r="G22" s="323"/>
      <c r="H22" s="323"/>
      <c r="I22" s="323"/>
      <c r="J22" s="450"/>
    </row>
    <row r="23" spans="2:10" s="320" customFormat="1" ht="8.1" customHeight="1">
      <c r="B23" s="451"/>
      <c r="C23" s="323"/>
      <c r="D23" s="323"/>
      <c r="E23" s="323"/>
      <c r="F23" s="323"/>
      <c r="G23" s="323"/>
      <c r="H23" s="323"/>
      <c r="I23" s="323"/>
      <c r="J23" s="450"/>
    </row>
    <row r="24" spans="2:10" s="320" customFormat="1" ht="15" customHeight="1">
      <c r="B24" s="305" t="s">
        <v>316</v>
      </c>
      <c r="C24" s="323"/>
      <c r="D24" s="323"/>
      <c r="E24" s="323"/>
      <c r="F24" s="323"/>
      <c r="G24" s="323"/>
      <c r="H24" s="323"/>
      <c r="I24" s="323"/>
      <c r="J24" s="450"/>
    </row>
    <row r="25" spans="2:10" s="320" customFormat="1" ht="15" customHeight="1">
      <c r="B25" s="305" t="s">
        <v>1018</v>
      </c>
      <c r="C25" s="323"/>
      <c r="D25" s="323"/>
      <c r="E25" s="323"/>
      <c r="F25" s="323"/>
      <c r="G25" s="323"/>
      <c r="H25" s="323"/>
      <c r="I25" s="323"/>
      <c r="J25" s="450"/>
    </row>
    <row r="26" spans="2:10" s="320" customFormat="1" ht="8.1" customHeight="1">
      <c r="B26" s="451"/>
      <c r="C26" s="323"/>
      <c r="D26" s="323"/>
      <c r="E26" s="323"/>
      <c r="F26" s="323"/>
      <c r="G26" s="323"/>
      <c r="H26" s="323"/>
      <c r="I26" s="323"/>
      <c r="J26" s="450"/>
    </row>
    <row r="27" spans="2:10" s="320" customFormat="1" ht="15" customHeight="1">
      <c r="B27" s="305" t="s">
        <v>317</v>
      </c>
      <c r="C27" s="323"/>
      <c r="D27" s="323"/>
      <c r="E27" s="323"/>
      <c r="F27" s="323"/>
      <c r="G27" s="323"/>
      <c r="H27" s="323"/>
      <c r="I27" s="323"/>
      <c r="J27" s="450"/>
    </row>
    <row r="28" spans="2:10" s="320" customFormat="1" ht="15" customHeight="1">
      <c r="B28" s="305" t="s">
        <v>318</v>
      </c>
      <c r="C28" s="323"/>
      <c r="D28" s="323"/>
      <c r="E28" s="323"/>
      <c r="F28" s="323"/>
      <c r="G28" s="323"/>
      <c r="H28" s="323"/>
      <c r="I28" s="323"/>
      <c r="J28" s="450"/>
    </row>
    <row r="29" spans="2:10" s="320" customFormat="1" ht="15" customHeight="1">
      <c r="B29" s="305" t="s">
        <v>1019</v>
      </c>
      <c r="C29" s="323"/>
      <c r="D29" s="323"/>
      <c r="E29" s="323"/>
      <c r="F29" s="323"/>
      <c r="G29" s="323"/>
      <c r="H29" s="323"/>
      <c r="I29" s="323"/>
      <c r="J29" s="450"/>
    </row>
    <row r="30" spans="2:10" s="320" customFormat="1" ht="8.1" customHeight="1">
      <c r="B30" s="451"/>
      <c r="C30" s="323"/>
      <c r="D30" s="323"/>
      <c r="E30" s="323"/>
      <c r="F30" s="323"/>
      <c r="G30" s="323"/>
      <c r="H30" s="323"/>
      <c r="I30" s="323"/>
      <c r="J30" s="450"/>
    </row>
    <row r="31" spans="2:10" s="320" customFormat="1" ht="15" customHeight="1">
      <c r="B31" s="305" t="s">
        <v>319</v>
      </c>
      <c r="C31" s="323"/>
      <c r="D31" s="323"/>
      <c r="E31" s="323"/>
      <c r="F31" s="323"/>
      <c r="G31" s="323"/>
      <c r="H31" s="323"/>
      <c r="I31" s="323"/>
      <c r="J31" s="450"/>
    </row>
    <row r="32" spans="2:10" s="320" customFormat="1">
      <c r="B32" s="305" t="s">
        <v>320</v>
      </c>
      <c r="C32" s="323"/>
      <c r="D32" s="323"/>
      <c r="E32" s="323"/>
      <c r="F32" s="323"/>
      <c r="G32" s="323"/>
      <c r="H32" s="323"/>
      <c r="I32" s="323"/>
      <c r="J32" s="450"/>
    </row>
    <row r="33" spans="2:10" s="320" customFormat="1">
      <c r="B33" s="305" t="s">
        <v>321</v>
      </c>
      <c r="C33" s="323"/>
      <c r="D33" s="323"/>
      <c r="E33" s="323"/>
      <c r="F33" s="323"/>
      <c r="G33" s="323"/>
      <c r="H33" s="323"/>
      <c r="I33" s="323"/>
      <c r="J33" s="450"/>
    </row>
    <row r="34" spans="2:10" s="320" customFormat="1">
      <c r="B34" s="305" t="s">
        <v>322</v>
      </c>
      <c r="C34" s="323"/>
      <c r="D34" s="323"/>
      <c r="E34" s="323"/>
      <c r="F34" s="323"/>
      <c r="G34" s="323"/>
      <c r="H34" s="323"/>
      <c r="I34" s="323"/>
      <c r="J34" s="450"/>
    </row>
    <row r="35" spans="2:10" s="320" customFormat="1" ht="8.1" customHeight="1">
      <c r="B35" s="451"/>
      <c r="C35" s="323"/>
      <c r="D35" s="323"/>
      <c r="E35" s="323"/>
      <c r="F35" s="323"/>
      <c r="G35" s="323"/>
      <c r="H35" s="323"/>
      <c r="I35" s="323"/>
      <c r="J35" s="450"/>
    </row>
    <row r="36" spans="2:10" s="320" customFormat="1">
      <c r="B36" s="1033" t="s">
        <v>420</v>
      </c>
      <c r="C36" s="1034"/>
      <c r="D36" s="1034"/>
      <c r="E36" s="1034"/>
      <c r="F36" s="1034"/>
      <c r="G36" s="1034"/>
      <c r="H36" s="1034"/>
      <c r="I36" s="1034"/>
      <c r="J36" s="1035"/>
    </row>
  </sheetData>
  <protectedRanges>
    <protectedRange sqref="C6:C14" name="Trading"/>
  </protectedRanges>
  <mergeCells count="5">
    <mergeCell ref="A1:J1"/>
    <mergeCell ref="C4:C5"/>
    <mergeCell ref="E4:E5"/>
    <mergeCell ref="G4:G5"/>
    <mergeCell ref="B36:J36"/>
  </mergeCells>
  <pageMargins left="0.25" right="0.25" top="0.75" bottom="0.75" header="0.3" footer="0.3"/>
  <pageSetup fitToHeight="0" orientation="landscape" r:id="rId1"/>
  <headerFooter scaleWithDoc="0">
    <oddHeader>&amp;L&amp;"-,Bold"FR Y-14A Schedule A.4 - Trading</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BZ14"/>
  <sheetViews>
    <sheetView showGridLines="0" view="pageBreakPreview" zoomScale="85" zoomScaleNormal="100" zoomScaleSheetLayoutView="85" workbookViewId="0">
      <selection activeCell="C8" sqref="C8"/>
    </sheetView>
  </sheetViews>
  <sheetFormatPr defaultColWidth="9.140625" defaultRowHeight="15"/>
  <cols>
    <col min="1" max="1" width="3.5703125" style="452" customWidth="1"/>
    <col min="2" max="2" width="72.28515625" style="319" customWidth="1"/>
    <col min="3" max="3" width="16.85546875" style="319" customWidth="1"/>
    <col min="4" max="78" width="9.140625" style="319"/>
    <col min="79" max="16384" width="9.140625" style="61"/>
  </cols>
  <sheetData>
    <row r="1" spans="1:10" ht="15.75">
      <c r="A1" s="1036"/>
      <c r="B1" s="1036"/>
      <c r="C1" s="1036"/>
      <c r="D1" s="409"/>
      <c r="E1" s="409"/>
      <c r="F1" s="409"/>
      <c r="G1" s="409"/>
      <c r="H1" s="409"/>
      <c r="I1" s="409"/>
      <c r="J1" s="409"/>
    </row>
    <row r="3" spans="1:10" ht="30" customHeight="1">
      <c r="B3" s="36" t="s">
        <v>244</v>
      </c>
      <c r="C3" s="453"/>
    </row>
    <row r="4" spans="1:10">
      <c r="A4" s="308">
        <v>1</v>
      </c>
      <c r="B4" s="309" t="s">
        <v>1009</v>
      </c>
      <c r="C4" s="262">
        <f>SUM(C5:C6)</f>
        <v>0</v>
      </c>
    </row>
    <row r="5" spans="1:10">
      <c r="A5" s="308" t="s">
        <v>325</v>
      </c>
      <c r="B5" s="194" t="s">
        <v>1010</v>
      </c>
      <c r="C5" s="65"/>
    </row>
    <row r="6" spans="1:10">
      <c r="A6" s="308" t="s">
        <v>326</v>
      </c>
      <c r="B6" s="194" t="s">
        <v>1011</v>
      </c>
      <c r="C6" s="65"/>
    </row>
    <row r="7" spans="1:10">
      <c r="B7" s="454"/>
    </row>
    <row r="8" spans="1:10">
      <c r="A8" s="308">
        <v>2</v>
      </c>
      <c r="B8" s="309" t="s">
        <v>278</v>
      </c>
      <c r="C8" s="262">
        <f>SUM(C9:C10)</f>
        <v>0</v>
      </c>
    </row>
    <row r="9" spans="1:10">
      <c r="A9" s="308" t="s">
        <v>327</v>
      </c>
      <c r="B9" s="23" t="s">
        <v>328</v>
      </c>
      <c r="C9" s="65"/>
    </row>
    <row r="10" spans="1:10">
      <c r="A10" s="308" t="s">
        <v>329</v>
      </c>
      <c r="B10" s="23" t="s">
        <v>330</v>
      </c>
      <c r="C10" s="65"/>
    </row>
    <row r="11" spans="1:10">
      <c r="B11" s="321"/>
      <c r="C11" s="318"/>
    </row>
    <row r="12" spans="1:10">
      <c r="A12" s="308">
        <v>3</v>
      </c>
      <c r="B12" s="22" t="s">
        <v>1012</v>
      </c>
      <c r="C12" s="65"/>
    </row>
    <row r="13" spans="1:10">
      <c r="A13" s="308" t="s">
        <v>331</v>
      </c>
      <c r="B13" s="23" t="s">
        <v>1013</v>
      </c>
      <c r="C13" s="65"/>
    </row>
    <row r="14" spans="1:10">
      <c r="B14" s="373"/>
      <c r="C14" s="318"/>
    </row>
  </sheetData>
  <protectedRanges>
    <protectedRange sqref="C4:C6 C12:C13 C8:C10" name="CCR"/>
  </protectedRanges>
  <mergeCells count="1">
    <mergeCell ref="A1:C1"/>
  </mergeCells>
  <pageMargins left="0.25" right="0.25" top="0.75" bottom="0.75" header="0.3" footer="0.3"/>
  <pageSetup fitToHeight="0" orientation="landscape" r:id="rId1"/>
  <headerFooter scaleWithDoc="0">
    <oddHeader>&amp;L&amp;"-,Bold"FR Y-14A Schedule A.5 - Counterparty Credit Risk</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X16"/>
  <sheetViews>
    <sheetView showGridLines="0" view="pageBreakPreview" zoomScale="60" zoomScaleNormal="85" workbookViewId="0">
      <selection activeCell="J14" sqref="J14"/>
    </sheetView>
  </sheetViews>
  <sheetFormatPr defaultColWidth="9.140625" defaultRowHeight="15.75"/>
  <cols>
    <col min="1" max="1" width="4.140625" style="381" customWidth="1"/>
    <col min="2" max="2" width="14" style="381" customWidth="1"/>
    <col min="3" max="3" width="17" style="462" customWidth="1"/>
    <col min="4" max="4" width="13.28515625" style="381" customWidth="1"/>
    <col min="5" max="25" width="14.7109375" style="381" customWidth="1"/>
    <col min="26" max="76" width="9.140625" style="381"/>
    <col min="77" max="16384" width="9.140625" style="6"/>
  </cols>
  <sheetData>
    <row r="1" spans="1:76" s="115" customFormat="1" ht="19.5" customHeight="1">
      <c r="A1" s="1037" t="e">
        <f>#REF!&amp;" Op Risk Scenario Input Worksheet: "&amp;#REF!&amp;" in "&amp;#REF!</f>
        <v>#REF!</v>
      </c>
      <c r="B1" s="1037"/>
      <c r="C1" s="1037"/>
      <c r="D1" s="1037"/>
      <c r="E1" s="1037"/>
      <c r="F1" s="1037"/>
      <c r="G1" s="428"/>
      <c r="H1" s="428"/>
      <c r="I1" s="428"/>
      <c r="J1" s="428"/>
      <c r="K1" s="428"/>
      <c r="L1" s="428"/>
      <c r="M1" s="428"/>
      <c r="N1" s="428"/>
      <c r="O1" s="409"/>
      <c r="P1" s="409"/>
      <c r="Q1" s="409"/>
      <c r="R1" s="409"/>
      <c r="S1" s="409"/>
      <c r="T1" s="409"/>
      <c r="U1" s="409"/>
      <c r="V1" s="409"/>
      <c r="W1" s="409"/>
      <c r="X1" s="409"/>
      <c r="Y1" s="409"/>
      <c r="Z1" s="455"/>
      <c r="AA1" s="455"/>
      <c r="AB1" s="455"/>
      <c r="AC1" s="455"/>
      <c r="AD1" s="455"/>
      <c r="AE1" s="455"/>
      <c r="AF1" s="455"/>
      <c r="AG1" s="455"/>
      <c r="AH1" s="455"/>
      <c r="AI1" s="455"/>
      <c r="AJ1" s="455"/>
      <c r="AK1" s="455"/>
      <c r="AL1" s="455"/>
      <c r="AM1" s="455"/>
      <c r="AN1" s="455"/>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6"/>
      <c r="BM1" s="456"/>
      <c r="BN1" s="456"/>
      <c r="BO1" s="456"/>
      <c r="BP1" s="456"/>
      <c r="BQ1" s="456"/>
      <c r="BR1" s="456"/>
      <c r="BS1" s="456"/>
      <c r="BT1" s="456"/>
      <c r="BU1" s="456"/>
      <c r="BV1" s="456"/>
      <c r="BW1" s="456"/>
      <c r="BX1" s="456"/>
    </row>
    <row r="2" spans="1:76" s="115" customFormat="1">
      <c r="A2" s="457"/>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c r="BV2" s="456"/>
      <c r="BW2" s="456"/>
      <c r="BX2" s="456"/>
    </row>
    <row r="3" spans="1:76" ht="15" customHeight="1">
      <c r="B3" s="1038" t="s">
        <v>925</v>
      </c>
      <c r="C3" s="1038"/>
      <c r="D3" s="1038"/>
      <c r="E3" s="1038"/>
      <c r="F3" s="1038"/>
      <c r="G3" s="1038"/>
      <c r="H3" s="458"/>
      <c r="I3" s="458"/>
      <c r="J3" s="458"/>
      <c r="K3" s="458"/>
      <c r="L3" s="458"/>
      <c r="M3" s="458"/>
      <c r="N3" s="458"/>
      <c r="O3" s="459"/>
      <c r="P3" s="459"/>
      <c r="Q3" s="459"/>
      <c r="R3" s="459"/>
      <c r="S3" s="459"/>
      <c r="T3" s="459"/>
      <c r="U3" s="459"/>
      <c r="V3" s="459"/>
      <c r="W3" s="459"/>
      <c r="X3" s="459"/>
      <c r="Y3" s="459"/>
    </row>
    <row r="4" spans="1:76">
      <c r="B4" s="1038"/>
      <c r="C4" s="1038"/>
      <c r="D4" s="1038"/>
      <c r="E4" s="1038"/>
      <c r="F4" s="1038"/>
      <c r="G4" s="1038"/>
      <c r="H4" s="458"/>
      <c r="I4" s="458"/>
      <c r="J4" s="458"/>
      <c r="K4" s="458"/>
      <c r="L4" s="458"/>
      <c r="M4" s="458"/>
      <c r="N4" s="458"/>
      <c r="O4" s="459"/>
      <c r="P4" s="459"/>
      <c r="Q4" s="459"/>
      <c r="R4" s="459"/>
      <c r="S4" s="459"/>
      <c r="T4" s="459"/>
      <c r="U4" s="459"/>
      <c r="V4" s="459"/>
      <c r="W4" s="459"/>
      <c r="X4" s="459"/>
      <c r="Y4" s="459"/>
    </row>
    <row r="5" spans="1:76" ht="38.25" customHeight="1">
      <c r="B5" s="1038"/>
      <c r="C5" s="1038"/>
      <c r="D5" s="1038"/>
      <c r="E5" s="1038"/>
      <c r="F5" s="1038"/>
      <c r="G5" s="1038"/>
      <c r="H5" s="458"/>
      <c r="I5" s="458"/>
      <c r="J5" s="458"/>
      <c r="K5" s="458"/>
      <c r="L5" s="458"/>
      <c r="M5" s="458"/>
      <c r="N5" s="458"/>
      <c r="O5" s="459"/>
      <c r="P5" s="459"/>
      <c r="Q5" s="459"/>
      <c r="R5" s="459"/>
      <c r="S5" s="459"/>
      <c r="T5" s="459"/>
      <c r="U5" s="459"/>
      <c r="V5" s="459"/>
      <c r="W5" s="459"/>
      <c r="X5" s="459"/>
      <c r="Y5" s="459"/>
    </row>
    <row r="6" spans="1:76">
      <c r="B6" s="458"/>
      <c r="C6" s="458"/>
      <c r="D6" s="458"/>
      <c r="E6" s="458"/>
      <c r="F6" s="458"/>
      <c r="G6" s="458"/>
      <c r="H6" s="458"/>
      <c r="I6" s="458"/>
      <c r="J6" s="458"/>
      <c r="K6" s="458"/>
      <c r="L6" s="458"/>
      <c r="M6" s="458"/>
      <c r="N6" s="458"/>
      <c r="O6" s="459"/>
      <c r="P6" s="459"/>
      <c r="Q6" s="459"/>
      <c r="R6" s="459"/>
      <c r="S6" s="459"/>
    </row>
    <row r="7" spans="1:76" ht="35.25" customHeight="1">
      <c r="B7" s="458"/>
      <c r="C7" s="458"/>
      <c r="D7" s="458"/>
      <c r="E7" s="458"/>
      <c r="F7" s="458"/>
      <c r="G7" s="458"/>
      <c r="H7" s="458"/>
      <c r="I7" s="458"/>
      <c r="J7" s="458"/>
      <c r="K7" s="458"/>
      <c r="L7" s="458"/>
      <c r="M7" s="458"/>
      <c r="N7" s="458"/>
      <c r="O7" s="459"/>
      <c r="P7" s="459"/>
      <c r="Q7" s="459"/>
      <c r="R7" s="459"/>
      <c r="S7" s="459"/>
    </row>
    <row r="8" spans="1:76" ht="31.5">
      <c r="B8" s="460"/>
      <c r="C8" s="460"/>
      <c r="D8" s="460"/>
      <c r="E8" s="256" t="s">
        <v>565</v>
      </c>
      <c r="F8" s="1039" t="s">
        <v>790</v>
      </c>
      <c r="G8" s="1039"/>
      <c r="H8" s="1039"/>
      <c r="I8" s="1039"/>
      <c r="J8" s="1039" t="s">
        <v>791</v>
      </c>
      <c r="K8" s="1039"/>
      <c r="L8" s="1039"/>
      <c r="M8" s="1039"/>
      <c r="N8" s="199" t="s">
        <v>796</v>
      </c>
    </row>
    <row r="9" spans="1:76" ht="31.5">
      <c r="B9" s="752" t="s">
        <v>169</v>
      </c>
      <c r="C9" s="753" t="s">
        <v>170</v>
      </c>
      <c r="D9" s="754" t="s">
        <v>1077</v>
      </c>
      <c r="E9" s="257" t="s">
        <v>700</v>
      </c>
      <c r="F9" s="257" t="s">
        <v>701</v>
      </c>
      <c r="G9" s="257" t="s">
        <v>702</v>
      </c>
      <c r="H9" s="257" t="s">
        <v>703</v>
      </c>
      <c r="I9" s="257" t="s">
        <v>704</v>
      </c>
      <c r="J9" s="257" t="s">
        <v>705</v>
      </c>
      <c r="K9" s="257" t="s">
        <v>706</v>
      </c>
      <c r="L9" s="257" t="s">
        <v>707</v>
      </c>
      <c r="M9" s="257" t="s">
        <v>708</v>
      </c>
      <c r="N9" s="461"/>
    </row>
    <row r="10" spans="1:76">
      <c r="B10" s="45"/>
      <c r="C10" s="200"/>
      <c r="D10" s="198"/>
      <c r="E10" s="258"/>
      <c r="F10" s="258"/>
      <c r="G10" s="258"/>
      <c r="H10" s="258"/>
      <c r="I10" s="258"/>
      <c r="J10" s="258"/>
      <c r="K10" s="258"/>
      <c r="L10" s="258"/>
      <c r="M10" s="258"/>
      <c r="N10" s="202">
        <f>SUM(E10:M10)</f>
        <v>0</v>
      </c>
    </row>
    <row r="11" spans="1:76">
      <c r="B11" s="45"/>
      <c r="C11" s="200"/>
      <c r="D11" s="198"/>
      <c r="E11" s="258"/>
      <c r="F11" s="258"/>
      <c r="G11" s="258"/>
      <c r="H11" s="258"/>
      <c r="I11" s="258"/>
      <c r="J11" s="258"/>
      <c r="K11" s="258"/>
      <c r="L11" s="258"/>
      <c r="M11" s="258"/>
      <c r="N11" s="202">
        <f>SUM(E11:M11)</f>
        <v>0</v>
      </c>
    </row>
    <row r="12" spans="1:76">
      <c r="B12" s="45"/>
      <c r="C12" s="200"/>
      <c r="D12" s="198"/>
      <c r="E12" s="751"/>
      <c r="F12" s="751"/>
      <c r="G12" s="751"/>
      <c r="H12" s="751"/>
      <c r="I12" s="751"/>
      <c r="J12" s="751"/>
      <c r="K12" s="751"/>
      <c r="L12" s="751"/>
      <c r="M12" s="751"/>
      <c r="N12" s="202">
        <f>SUM(E12:M12)</f>
        <v>0</v>
      </c>
    </row>
    <row r="13" spans="1:76" ht="16.5" thickBot="1">
      <c r="B13" s="45"/>
      <c r="C13" s="200"/>
      <c r="D13" s="198"/>
      <c r="E13" s="259"/>
      <c r="F13" s="259"/>
      <c r="G13" s="259"/>
      <c r="H13" s="259"/>
      <c r="I13" s="259"/>
      <c r="J13" s="259"/>
      <c r="K13" s="259"/>
      <c r="L13" s="259"/>
      <c r="M13" s="259"/>
      <c r="N13" s="202">
        <f>SUM(E13:M13)</f>
        <v>0</v>
      </c>
    </row>
    <row r="14" spans="1:76" ht="16.5" customHeight="1" thickBot="1">
      <c r="B14" s="114"/>
      <c r="C14" s="113"/>
      <c r="D14" s="310" t="s">
        <v>797</v>
      </c>
      <c r="E14" s="203">
        <f t="shared" ref="E14:J14" si="0">SUM(E10:E13)</f>
        <v>0</v>
      </c>
      <c r="F14" s="203">
        <f t="shared" si="0"/>
        <v>0</v>
      </c>
      <c r="G14" s="203">
        <f t="shared" si="0"/>
        <v>0</v>
      </c>
      <c r="H14" s="203">
        <f t="shared" si="0"/>
        <v>0</v>
      </c>
      <c r="I14" s="203">
        <f t="shared" si="0"/>
        <v>0</v>
      </c>
      <c r="J14" s="203">
        <f t="shared" si="0"/>
        <v>0</v>
      </c>
      <c r="K14" s="203">
        <f>SUM(K10:K13)</f>
        <v>0</v>
      </c>
      <c r="L14" s="203">
        <f>SUM(L10:L13)</f>
        <v>0</v>
      </c>
      <c r="M14" s="203">
        <f>SUM(M10:M13)</f>
        <v>0</v>
      </c>
      <c r="N14" s="201">
        <f>SUM(E14:M14)</f>
        <v>0</v>
      </c>
    </row>
    <row r="15" spans="1:76">
      <c r="B15" s="595" t="s">
        <v>926</v>
      </c>
    </row>
    <row r="16" spans="1:76" ht="92.1" customHeight="1">
      <c r="L16" s="1040" t="s">
        <v>798</v>
      </c>
      <c r="M16" s="1040"/>
      <c r="N16" s="1040"/>
    </row>
  </sheetData>
  <sheetProtection insertRows="0"/>
  <protectedRanges>
    <protectedRange sqref="C10:N13" name="Op Risk_1"/>
  </protectedRanges>
  <mergeCells count="5">
    <mergeCell ref="A1:F1"/>
    <mergeCell ref="B3:G5"/>
    <mergeCell ref="F8:I8"/>
    <mergeCell ref="J8:M8"/>
    <mergeCell ref="L16:N16"/>
  </mergeCells>
  <pageMargins left="0.25" right="0.25" top="0.75" bottom="0.75" header="0.3" footer="0.3"/>
  <pageSetup scale="69" fitToHeight="0" orientation="landscape" r:id="rId1"/>
  <headerFooter scaleWithDoc="0">
    <oddHeader>&amp;L&amp;"-,Bold"FR Y-14A Schedule A.6 - Operational Risk Scenario Inputs and Projections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Y172"/>
  <sheetViews>
    <sheetView showGridLines="0" view="pageBreakPreview" topLeftCell="A148" zoomScale="85" zoomScaleNormal="85" zoomScaleSheetLayoutView="85" workbookViewId="0">
      <selection activeCell="D12" sqref="D12"/>
    </sheetView>
  </sheetViews>
  <sheetFormatPr defaultColWidth="9.140625" defaultRowHeight="15"/>
  <cols>
    <col min="1" max="1" width="6.140625" style="466" customWidth="1"/>
    <col min="2" max="2" width="71.140625" style="183" customWidth="1"/>
    <col min="3" max="3" width="10.85546875" style="320" customWidth="1"/>
    <col min="4" max="4" width="16.28515625" style="320" customWidth="1"/>
    <col min="5" max="6" width="10.7109375" style="130" customWidth="1"/>
    <col min="7" max="8" width="10.7109375" style="142" customWidth="1"/>
    <col min="9" max="11" width="10.7109375" style="130" customWidth="1"/>
    <col min="12" max="12" width="10.7109375" style="142" customWidth="1"/>
    <col min="13" max="13" width="10.7109375" style="130" customWidth="1"/>
    <col min="14" max="16" width="9.140625" style="130" customWidth="1"/>
    <col min="17" max="17" width="10.5703125" style="130" customWidth="1"/>
    <col min="18" max="19" width="9.140625" style="130" customWidth="1"/>
    <col min="20" max="20" width="9.140625" style="175" customWidth="1"/>
    <col min="21" max="23" width="9.140625" style="175"/>
    <col min="24" max="77" width="9.140625" style="130"/>
    <col min="78" max="16384" width="9.140625" style="95"/>
  </cols>
  <sheetData>
    <row r="1" spans="1:77" s="43" customFormat="1" ht="18.75">
      <c r="A1" s="463"/>
      <c r="B1" s="1044" t="e">
        <f>#REF!&amp;" PPNR Projections Worksheet: "&amp;#REF!&amp;" in "&amp;#REF!</f>
        <v>#REF!</v>
      </c>
      <c r="C1" s="1044"/>
      <c r="D1" s="1044"/>
      <c r="E1" s="1044"/>
      <c r="F1" s="1044"/>
      <c r="G1" s="1044"/>
      <c r="H1" s="1044"/>
      <c r="I1" s="1044"/>
      <c r="J1" s="1044"/>
      <c r="K1" s="1044"/>
      <c r="L1" s="1044"/>
      <c r="M1" s="1044"/>
      <c r="N1" s="464"/>
      <c r="O1" s="464"/>
      <c r="P1" s="464"/>
      <c r="Q1" s="464"/>
      <c r="R1" s="464"/>
      <c r="S1" s="328"/>
      <c r="T1" s="465"/>
      <c r="U1" s="465"/>
      <c r="V1" s="465"/>
      <c r="W1" s="465"/>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row>
    <row r="2" spans="1:77" s="21" customFormat="1">
      <c r="A2" s="466"/>
      <c r="B2" s="1043" t="s">
        <v>1198</v>
      </c>
      <c r="C2" s="1043"/>
      <c r="D2" s="1043"/>
      <c r="E2" s="1043"/>
      <c r="F2" s="1043"/>
      <c r="G2" s="1043"/>
      <c r="H2" s="1043"/>
      <c r="I2" s="1043"/>
      <c r="J2" s="1043"/>
      <c r="K2" s="1043"/>
      <c r="L2" s="1043"/>
      <c r="M2" s="1043"/>
      <c r="N2" s="320"/>
      <c r="O2" s="320"/>
      <c r="P2" s="320"/>
      <c r="Q2" s="320"/>
      <c r="R2" s="320"/>
      <c r="S2" s="320"/>
      <c r="T2" s="330"/>
      <c r="U2" s="330"/>
      <c r="V2" s="330"/>
      <c r="W2" s="33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row>
    <row r="3" spans="1:77" s="94" customFormat="1" ht="15.75" thickBot="1">
      <c r="A3" s="466"/>
      <c r="B3" s="467"/>
      <c r="C3" s="467"/>
      <c r="D3" s="467"/>
      <c r="E3" s="468"/>
      <c r="F3" s="468"/>
      <c r="G3" s="468"/>
      <c r="H3" s="468"/>
      <c r="I3" s="468"/>
      <c r="J3" s="468"/>
      <c r="K3" s="468"/>
      <c r="L3" s="468"/>
      <c r="M3" s="468"/>
      <c r="N3" s="130"/>
      <c r="O3" s="130"/>
      <c r="P3" s="130"/>
      <c r="Q3" s="130"/>
      <c r="R3" s="130"/>
      <c r="S3" s="130"/>
      <c r="T3" s="175"/>
      <c r="U3" s="175"/>
      <c r="V3" s="175"/>
      <c r="W3" s="175"/>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row>
    <row r="4" spans="1:77" s="94" customFormat="1" ht="19.5" thickBot="1">
      <c r="A4" s="466"/>
      <c r="B4" s="98" t="s">
        <v>343</v>
      </c>
      <c r="C4" s="320"/>
      <c r="D4" s="320"/>
      <c r="E4" s="469"/>
      <c r="F4" s="469"/>
      <c r="G4" s="469"/>
      <c r="H4" s="469"/>
      <c r="I4" s="469"/>
      <c r="J4" s="469"/>
      <c r="K4" s="469"/>
      <c r="L4" s="469"/>
      <c r="M4" s="469"/>
      <c r="N4" s="470"/>
      <c r="O4" s="470"/>
      <c r="P4" s="470"/>
      <c r="Q4" s="470"/>
      <c r="R4" s="470"/>
      <c r="S4" s="130"/>
      <c r="T4" s="175"/>
      <c r="U4" s="175"/>
      <c r="V4" s="175"/>
      <c r="W4" s="175"/>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row>
    <row r="5" spans="1:77" s="94" customFormat="1" ht="15.75" thickBot="1">
      <c r="A5" s="466"/>
      <c r="B5" s="757" t="str">
        <f>IF(B4="Please indicate if deposits are 25% or more of total liabilities","Net Interest Income Designation Field - Populated Automatically",IF(B4="Yes, deposits are 25% or more of total liabilities","Supplementary Net Interest Income",IF(B4="No, deposits are less than 25% of total liabilities","Primary Net Interest Income")))</f>
        <v>Net Interest Income Designation Field - Populated Automatically</v>
      </c>
      <c r="C5" s="320"/>
      <c r="D5" s="320"/>
      <c r="E5" s="130"/>
      <c r="F5" s="130"/>
      <c r="G5" s="130"/>
      <c r="H5" s="130"/>
      <c r="I5" s="130"/>
      <c r="J5" s="130"/>
      <c r="K5" s="130"/>
      <c r="L5" s="130"/>
      <c r="M5" s="130"/>
      <c r="N5" s="470"/>
      <c r="O5" s="470"/>
      <c r="P5" s="470"/>
      <c r="Q5" s="470"/>
      <c r="R5" s="470"/>
      <c r="S5" s="130"/>
      <c r="T5" s="175"/>
      <c r="U5" s="175"/>
      <c r="V5" s="175"/>
      <c r="W5" s="175"/>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row>
    <row r="6" spans="1:77" s="94" customFormat="1">
      <c r="A6" s="466"/>
      <c r="B6" s="320"/>
      <c r="C6" s="320"/>
      <c r="D6" s="320"/>
      <c r="E6" s="130"/>
      <c r="F6" s="130"/>
      <c r="G6" s="130"/>
      <c r="H6" s="130"/>
      <c r="I6" s="130"/>
      <c r="J6" s="130"/>
      <c r="K6" s="130"/>
      <c r="L6" s="130"/>
      <c r="M6" s="130"/>
      <c r="N6" s="470"/>
      <c r="O6" s="470"/>
      <c r="P6" s="470"/>
      <c r="Q6" s="470"/>
      <c r="R6" s="470"/>
      <c r="S6" s="130"/>
      <c r="T6" s="175"/>
      <c r="U6" s="175"/>
      <c r="V6" s="175"/>
      <c r="W6" s="175"/>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row>
    <row r="7" spans="1:77" s="94" customFormat="1" ht="18.75" customHeight="1">
      <c r="A7" s="466"/>
      <c r="B7" s="97"/>
      <c r="C7" s="320"/>
      <c r="D7" s="55" t="s">
        <v>1084</v>
      </c>
      <c r="E7" s="1045" t="s">
        <v>27</v>
      </c>
      <c r="F7" s="1045"/>
      <c r="G7" s="1045"/>
      <c r="H7" s="1045"/>
      <c r="I7" s="1045"/>
      <c r="J7" s="1045"/>
      <c r="K7" s="1045"/>
      <c r="L7" s="1045"/>
      <c r="M7" s="1045"/>
      <c r="N7" s="473"/>
      <c r="O7" s="473"/>
      <c r="P7" s="473"/>
      <c r="Q7" s="473"/>
      <c r="R7" s="473"/>
      <c r="S7" s="130"/>
      <c r="T7" s="175"/>
      <c r="U7" s="175"/>
      <c r="V7" s="175"/>
      <c r="W7" s="174" t="s">
        <v>343</v>
      </c>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row>
    <row r="8" spans="1:77" s="94" customFormat="1" ht="19.5" thickBot="1">
      <c r="A8" s="466"/>
      <c r="C8" s="475"/>
      <c r="D8" s="475"/>
      <c r="E8" s="127" t="s">
        <v>700</v>
      </c>
      <c r="F8" s="127" t="s">
        <v>701</v>
      </c>
      <c r="G8" s="127" t="s">
        <v>702</v>
      </c>
      <c r="H8" s="127" t="s">
        <v>703</v>
      </c>
      <c r="I8" s="127" t="s">
        <v>704</v>
      </c>
      <c r="J8" s="127" t="s">
        <v>705</v>
      </c>
      <c r="K8" s="127" t="s">
        <v>706</v>
      </c>
      <c r="L8" s="127" t="s">
        <v>707</v>
      </c>
      <c r="M8" s="127" t="s">
        <v>708</v>
      </c>
      <c r="N8" s="476"/>
      <c r="O8" s="320"/>
      <c r="P8" s="320"/>
      <c r="Q8" s="320"/>
      <c r="R8" s="476"/>
      <c r="S8" s="130"/>
      <c r="T8" s="175"/>
      <c r="U8" s="175"/>
      <c r="V8" s="175"/>
      <c r="W8" s="174" t="s">
        <v>344</v>
      </c>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row>
    <row r="9" spans="1:77" ht="15.75" thickTop="1">
      <c r="B9" s="9" t="s">
        <v>445</v>
      </c>
      <c r="E9" s="756"/>
    </row>
    <row r="10" spans="1:77" s="130" customFormat="1" ht="18.75">
      <c r="A10" s="106">
        <v>1</v>
      </c>
      <c r="B10" s="10" t="s">
        <v>267</v>
      </c>
      <c r="C10" s="478"/>
      <c r="D10" s="478"/>
      <c r="E10" s="755">
        <f>SUM(E11,E17)</f>
        <v>0</v>
      </c>
      <c r="F10" s="143">
        <f t="shared" ref="F10:M10" si="0">SUM(F11,F17)</f>
        <v>0</v>
      </c>
      <c r="G10" s="143">
        <f t="shared" si="0"/>
        <v>0</v>
      </c>
      <c r="H10" s="143">
        <f t="shared" si="0"/>
        <v>0</v>
      </c>
      <c r="I10" s="143">
        <f t="shared" si="0"/>
        <v>0</v>
      </c>
      <c r="J10" s="143">
        <f t="shared" si="0"/>
        <v>0</v>
      </c>
      <c r="K10" s="143">
        <f t="shared" si="0"/>
        <v>0</v>
      </c>
      <c r="L10" s="143">
        <f t="shared" si="0"/>
        <v>0</v>
      </c>
      <c r="M10" s="143">
        <f t="shared" si="0"/>
        <v>0</v>
      </c>
      <c r="N10" s="144"/>
      <c r="O10" s="320"/>
      <c r="P10" s="320"/>
      <c r="Q10" s="320"/>
      <c r="R10" s="144"/>
      <c r="T10" s="175"/>
      <c r="U10" s="175"/>
      <c r="V10" s="175"/>
      <c r="W10" s="174" t="s">
        <v>345</v>
      </c>
    </row>
    <row r="11" spans="1:77" s="130" customFormat="1">
      <c r="A11" s="41" t="s">
        <v>446</v>
      </c>
      <c r="B11" s="7" t="s">
        <v>567</v>
      </c>
      <c r="C11" s="478"/>
      <c r="D11" s="478"/>
      <c r="E11" s="145">
        <f>SUM(E12:E16)</f>
        <v>0</v>
      </c>
      <c r="F11" s="143">
        <f t="shared" ref="F11:M11" si="1">SUM(F12:F16)</f>
        <v>0</v>
      </c>
      <c r="G11" s="143">
        <f t="shared" si="1"/>
        <v>0</v>
      </c>
      <c r="H11" s="143">
        <f t="shared" si="1"/>
        <v>0</v>
      </c>
      <c r="I11" s="143">
        <f t="shared" si="1"/>
        <v>0</v>
      </c>
      <c r="J11" s="143">
        <f t="shared" si="1"/>
        <v>0</v>
      </c>
      <c r="K11" s="143">
        <f t="shared" si="1"/>
        <v>0</v>
      </c>
      <c r="L11" s="143">
        <f t="shared" si="1"/>
        <v>0</v>
      </c>
      <c r="M11" s="143">
        <f t="shared" si="1"/>
        <v>0</v>
      </c>
      <c r="N11" s="144"/>
      <c r="O11" s="320"/>
      <c r="P11" s="320"/>
      <c r="Q11" s="320"/>
      <c r="R11" s="144"/>
      <c r="T11" s="175"/>
      <c r="U11" s="175"/>
      <c r="V11" s="175"/>
      <c r="W11" s="175"/>
    </row>
    <row r="12" spans="1:77" s="130" customFormat="1">
      <c r="A12" s="41" t="s">
        <v>447</v>
      </c>
      <c r="B12" s="208" t="s">
        <v>819</v>
      </c>
      <c r="C12" s="339"/>
      <c r="D12" s="339"/>
      <c r="E12" s="146"/>
      <c r="F12" s="146"/>
      <c r="G12" s="146"/>
      <c r="H12" s="146"/>
      <c r="I12" s="146"/>
      <c r="J12" s="146"/>
      <c r="K12" s="146"/>
      <c r="L12" s="146"/>
      <c r="M12" s="146"/>
      <c r="N12" s="144"/>
      <c r="O12" s="320"/>
      <c r="P12" s="320"/>
      <c r="Q12" s="320"/>
      <c r="R12" s="144"/>
      <c r="T12" s="175"/>
      <c r="U12" s="175"/>
      <c r="V12" s="175"/>
      <c r="W12" s="175"/>
    </row>
    <row r="13" spans="1:77" s="130" customFormat="1">
      <c r="A13" s="41" t="s">
        <v>448</v>
      </c>
      <c r="B13" s="107" t="s">
        <v>429</v>
      </c>
      <c r="C13" s="339"/>
      <c r="D13" s="339"/>
      <c r="E13" s="148"/>
      <c r="F13" s="148"/>
      <c r="G13" s="148"/>
      <c r="H13" s="148"/>
      <c r="I13" s="148"/>
      <c r="J13" s="148"/>
      <c r="K13" s="148"/>
      <c r="L13" s="148"/>
      <c r="M13" s="148"/>
      <c r="N13" s="144"/>
      <c r="O13" s="320"/>
      <c r="P13" s="320"/>
      <c r="Q13" s="320"/>
      <c r="R13" s="144"/>
      <c r="T13" s="479"/>
      <c r="U13" s="175"/>
      <c r="V13" s="175"/>
      <c r="W13" s="175"/>
    </row>
    <row r="14" spans="1:77" s="130" customFormat="1" ht="18.75">
      <c r="A14" s="41" t="s">
        <v>449</v>
      </c>
      <c r="B14" s="107" t="s">
        <v>437</v>
      </c>
      <c r="C14" s="339"/>
      <c r="D14" s="339"/>
      <c r="E14" s="148"/>
      <c r="F14" s="148"/>
      <c r="G14" s="148"/>
      <c r="H14" s="148"/>
      <c r="I14" s="148"/>
      <c r="J14" s="148"/>
      <c r="K14" s="148"/>
      <c r="L14" s="148"/>
      <c r="M14" s="148"/>
      <c r="N14" s="144"/>
      <c r="O14" s="320"/>
      <c r="P14" s="320"/>
      <c r="Q14" s="320"/>
      <c r="R14" s="144"/>
      <c r="T14" s="174" t="s">
        <v>260</v>
      </c>
      <c r="U14" s="175"/>
      <c r="V14" s="175"/>
      <c r="W14" s="175"/>
    </row>
    <row r="15" spans="1:77" s="130" customFormat="1">
      <c r="A15" s="41" t="s">
        <v>450</v>
      </c>
      <c r="B15" s="107" t="s">
        <v>338</v>
      </c>
      <c r="C15" s="339"/>
      <c r="D15" s="339"/>
      <c r="E15" s="148"/>
      <c r="F15" s="148"/>
      <c r="G15" s="148"/>
      <c r="H15" s="148"/>
      <c r="I15" s="148"/>
      <c r="J15" s="148"/>
      <c r="K15" s="148"/>
      <c r="L15" s="148"/>
      <c r="M15" s="148"/>
      <c r="N15" s="144"/>
      <c r="O15" s="320"/>
      <c r="P15" s="320"/>
      <c r="Q15" s="320"/>
      <c r="R15" s="144"/>
      <c r="T15" s="173" t="s">
        <v>265</v>
      </c>
      <c r="U15" s="175"/>
      <c r="V15" s="175"/>
      <c r="W15" s="175"/>
    </row>
    <row r="16" spans="1:77" s="130" customFormat="1">
      <c r="A16" s="41" t="s">
        <v>451</v>
      </c>
      <c r="B16" s="107" t="s">
        <v>607</v>
      </c>
      <c r="C16" s="339"/>
      <c r="D16" s="339"/>
      <c r="E16" s="148"/>
      <c r="F16" s="148"/>
      <c r="G16" s="148"/>
      <c r="H16" s="148"/>
      <c r="I16" s="148"/>
      <c r="J16" s="148"/>
      <c r="K16" s="148"/>
      <c r="L16" s="148"/>
      <c r="M16" s="148"/>
      <c r="N16" s="144"/>
      <c r="O16" s="320"/>
      <c r="P16" s="320"/>
      <c r="Q16" s="320"/>
      <c r="R16" s="144"/>
      <c r="T16" s="173" t="s">
        <v>266</v>
      </c>
      <c r="U16" s="175"/>
      <c r="V16" s="175"/>
      <c r="W16" s="175"/>
    </row>
    <row r="17" spans="1:77" s="130" customFormat="1">
      <c r="A17" s="41" t="s">
        <v>452</v>
      </c>
      <c r="B17" s="7" t="s">
        <v>529</v>
      </c>
      <c r="C17" s="339"/>
      <c r="D17" s="339"/>
      <c r="E17" s="149"/>
      <c r="F17" s="149"/>
      <c r="G17" s="149"/>
      <c r="H17" s="149"/>
      <c r="I17" s="149"/>
      <c r="J17" s="149"/>
      <c r="K17" s="149"/>
      <c r="L17" s="149"/>
      <c r="M17" s="149"/>
      <c r="N17" s="144"/>
      <c r="O17" s="320"/>
      <c r="P17" s="320"/>
      <c r="Q17" s="320"/>
      <c r="R17" s="144"/>
      <c r="T17" s="175"/>
      <c r="U17" s="175"/>
      <c r="V17" s="175"/>
      <c r="W17" s="175"/>
    </row>
    <row r="18" spans="1:77" s="130" customFormat="1">
      <c r="A18" s="106">
        <v>2</v>
      </c>
      <c r="B18" s="106" t="s">
        <v>171</v>
      </c>
      <c r="C18" s="321"/>
      <c r="D18" s="321"/>
      <c r="E18" s="148"/>
      <c r="F18" s="148"/>
      <c r="G18" s="148"/>
      <c r="H18" s="148"/>
      <c r="I18" s="148"/>
      <c r="J18" s="148"/>
      <c r="K18" s="148"/>
      <c r="L18" s="148"/>
      <c r="M18" s="148"/>
      <c r="N18" s="144"/>
      <c r="O18" s="320"/>
      <c r="P18" s="320"/>
      <c r="Q18" s="320"/>
      <c r="R18" s="144"/>
      <c r="T18" s="175"/>
      <c r="U18" s="175"/>
      <c r="V18" s="175"/>
      <c r="W18" s="175"/>
    </row>
    <row r="19" spans="1:77" s="130" customFormat="1">
      <c r="A19" s="106">
        <v>3</v>
      </c>
      <c r="B19" s="106" t="s">
        <v>172</v>
      </c>
      <c r="C19" s="321"/>
      <c r="D19" s="321"/>
      <c r="E19" s="148"/>
      <c r="F19" s="148"/>
      <c r="G19" s="148"/>
      <c r="H19" s="148"/>
      <c r="I19" s="148"/>
      <c r="J19" s="148"/>
      <c r="K19" s="148"/>
      <c r="L19" s="148"/>
      <c r="M19" s="148"/>
      <c r="N19" s="144"/>
      <c r="O19" s="320"/>
      <c r="P19" s="320"/>
      <c r="Q19" s="320"/>
      <c r="R19" s="144"/>
      <c r="T19" s="175"/>
      <c r="U19" s="175"/>
      <c r="V19" s="175"/>
      <c r="W19" s="175"/>
    </row>
    <row r="20" spans="1:77" s="130" customFormat="1">
      <c r="A20" s="106">
        <v>4</v>
      </c>
      <c r="B20" s="106" t="s">
        <v>182</v>
      </c>
      <c r="C20" s="321"/>
      <c r="D20" s="321"/>
      <c r="E20" s="148"/>
      <c r="F20" s="148"/>
      <c r="G20" s="148"/>
      <c r="H20" s="148"/>
      <c r="I20" s="148"/>
      <c r="J20" s="148"/>
      <c r="K20" s="148"/>
      <c r="L20" s="148"/>
      <c r="M20" s="148"/>
      <c r="N20" s="144"/>
      <c r="O20" s="320"/>
      <c r="P20" s="320"/>
      <c r="Q20" s="320"/>
      <c r="R20" s="144"/>
      <c r="T20" s="175"/>
      <c r="U20" s="175"/>
      <c r="V20" s="175"/>
      <c r="W20" s="175"/>
    </row>
    <row r="21" spans="1:77" s="130" customFormat="1">
      <c r="A21" s="106">
        <v>5</v>
      </c>
      <c r="B21" s="106" t="s">
        <v>173</v>
      </c>
      <c r="C21" s="321"/>
      <c r="D21" s="321"/>
      <c r="E21" s="145">
        <f>E22+E23</f>
        <v>0</v>
      </c>
      <c r="F21" s="145">
        <f t="shared" ref="F21:M21" si="2">F22+F23</f>
        <v>0</v>
      </c>
      <c r="G21" s="145">
        <f t="shared" si="2"/>
        <v>0</v>
      </c>
      <c r="H21" s="145">
        <f t="shared" si="2"/>
        <v>0</v>
      </c>
      <c r="I21" s="145">
        <f t="shared" si="2"/>
        <v>0</v>
      </c>
      <c r="J21" s="145">
        <f t="shared" si="2"/>
        <v>0</v>
      </c>
      <c r="K21" s="145">
        <f t="shared" si="2"/>
        <v>0</v>
      </c>
      <c r="L21" s="145">
        <f t="shared" si="2"/>
        <v>0</v>
      </c>
      <c r="M21" s="145">
        <f t="shared" si="2"/>
        <v>0</v>
      </c>
      <c r="N21" s="144"/>
      <c r="O21" s="320"/>
      <c r="P21" s="320"/>
      <c r="Q21" s="320"/>
      <c r="R21" s="144"/>
      <c r="T21" s="175"/>
      <c r="U21" s="175"/>
      <c r="V21" s="175"/>
      <c r="W21" s="175"/>
    </row>
    <row r="22" spans="1:77" s="130" customFormat="1">
      <c r="A22" s="106" t="s">
        <v>568</v>
      </c>
      <c r="B22" s="7" t="s">
        <v>185</v>
      </c>
      <c r="C22" s="321"/>
      <c r="D22" s="321"/>
      <c r="E22" s="148"/>
      <c r="F22" s="148"/>
      <c r="G22" s="148"/>
      <c r="H22" s="148"/>
      <c r="I22" s="148"/>
      <c r="J22" s="148"/>
      <c r="K22" s="148"/>
      <c r="L22" s="148"/>
      <c r="M22" s="148"/>
      <c r="N22" s="144"/>
      <c r="O22" s="320"/>
      <c r="P22" s="320"/>
      <c r="Q22" s="320"/>
      <c r="R22" s="144"/>
      <c r="T22" s="175"/>
      <c r="U22" s="175"/>
      <c r="V22" s="175"/>
      <c r="W22" s="175"/>
    </row>
    <row r="23" spans="1:77" s="130" customFormat="1">
      <c r="A23" s="106" t="s">
        <v>569</v>
      </c>
      <c r="B23" s="7" t="s">
        <v>84</v>
      </c>
      <c r="C23" s="321"/>
      <c r="D23" s="321"/>
      <c r="E23" s="148"/>
      <c r="F23" s="148"/>
      <c r="G23" s="148"/>
      <c r="H23" s="148"/>
      <c r="I23" s="148"/>
      <c r="J23" s="148"/>
      <c r="K23" s="148"/>
      <c r="L23" s="148"/>
      <c r="M23" s="148"/>
      <c r="N23" s="144"/>
      <c r="O23" s="320"/>
      <c r="P23" s="320"/>
      <c r="Q23" s="320"/>
      <c r="R23" s="144"/>
      <c r="T23" s="175"/>
      <c r="U23" s="175"/>
      <c r="V23" s="175"/>
      <c r="W23" s="175"/>
    </row>
    <row r="24" spans="1:77" s="130" customFormat="1">
      <c r="A24" s="106">
        <v>6</v>
      </c>
      <c r="B24" s="106" t="s">
        <v>174</v>
      </c>
      <c r="C24" s="321"/>
      <c r="D24" s="321"/>
      <c r="E24" s="148"/>
      <c r="F24" s="148"/>
      <c r="G24" s="148"/>
      <c r="H24" s="148"/>
      <c r="I24" s="148"/>
      <c r="J24" s="148"/>
      <c r="K24" s="148"/>
      <c r="L24" s="148"/>
      <c r="M24" s="148"/>
      <c r="N24" s="144"/>
      <c r="O24" s="320"/>
      <c r="P24" s="320"/>
      <c r="Q24" s="320"/>
      <c r="R24" s="144"/>
      <c r="T24" s="175"/>
      <c r="U24" s="175"/>
      <c r="V24" s="175"/>
      <c r="W24" s="175"/>
    </row>
    <row r="25" spans="1:77" s="130" customFormat="1">
      <c r="A25" s="106">
        <v>7</v>
      </c>
      <c r="B25" s="106" t="s">
        <v>175</v>
      </c>
      <c r="C25" s="321"/>
      <c r="D25" s="321"/>
      <c r="E25" s="148"/>
      <c r="F25" s="148"/>
      <c r="G25" s="148"/>
      <c r="H25" s="148"/>
      <c r="I25" s="148"/>
      <c r="J25" s="148"/>
      <c r="K25" s="148"/>
      <c r="L25" s="148"/>
      <c r="M25" s="148"/>
      <c r="N25" s="144"/>
      <c r="O25" s="320"/>
      <c r="P25" s="320"/>
      <c r="Q25" s="320"/>
      <c r="R25" s="144"/>
      <c r="T25" s="175"/>
      <c r="U25" s="175"/>
      <c r="V25" s="175"/>
      <c r="W25" s="175"/>
    </row>
    <row r="26" spans="1:77" s="130" customFormat="1">
      <c r="A26" s="106">
        <v>8</v>
      </c>
      <c r="B26" s="106" t="s">
        <v>176</v>
      </c>
      <c r="C26" s="321"/>
      <c r="D26" s="321"/>
      <c r="E26" s="148"/>
      <c r="F26" s="148"/>
      <c r="G26" s="148"/>
      <c r="H26" s="148"/>
      <c r="I26" s="148"/>
      <c r="J26" s="148"/>
      <c r="K26" s="148"/>
      <c r="L26" s="148"/>
      <c r="M26" s="148"/>
      <c r="N26" s="144"/>
      <c r="O26" s="320"/>
      <c r="P26" s="320"/>
      <c r="Q26" s="320"/>
      <c r="R26" s="144"/>
      <c r="T26" s="175"/>
      <c r="U26" s="175"/>
      <c r="V26" s="175"/>
      <c r="W26" s="175"/>
    </row>
    <row r="27" spans="1:77" s="130" customFormat="1">
      <c r="A27" s="106">
        <v>9</v>
      </c>
      <c r="B27" s="106" t="s">
        <v>177</v>
      </c>
      <c r="C27" s="321"/>
      <c r="D27" s="321"/>
      <c r="E27" s="148"/>
      <c r="F27" s="148"/>
      <c r="G27" s="148"/>
      <c r="H27" s="148"/>
      <c r="I27" s="148"/>
      <c r="J27" s="148"/>
      <c r="K27" s="148"/>
      <c r="L27" s="148"/>
      <c r="M27" s="148"/>
      <c r="N27" s="144"/>
      <c r="O27" s="320"/>
      <c r="P27" s="320"/>
      <c r="Q27" s="320"/>
      <c r="R27" s="144"/>
      <c r="T27" s="175"/>
      <c r="U27" s="175"/>
      <c r="V27" s="175"/>
      <c r="W27" s="175"/>
    </row>
    <row r="28" spans="1:77" s="130" customFormat="1">
      <c r="A28" s="106">
        <v>10</v>
      </c>
      <c r="B28" s="106" t="s">
        <v>178</v>
      </c>
      <c r="C28" s="321"/>
      <c r="D28" s="321"/>
      <c r="E28" s="148"/>
      <c r="F28" s="148"/>
      <c r="G28" s="148"/>
      <c r="H28" s="148"/>
      <c r="I28" s="148"/>
      <c r="J28" s="148"/>
      <c r="K28" s="148"/>
      <c r="L28" s="148"/>
      <c r="M28" s="148"/>
      <c r="N28" s="144"/>
      <c r="O28" s="320"/>
      <c r="P28" s="320"/>
      <c r="Q28" s="320"/>
      <c r="R28" s="144"/>
      <c r="T28" s="175"/>
      <c r="U28" s="175"/>
      <c r="V28" s="175"/>
      <c r="W28" s="175"/>
    </row>
    <row r="29" spans="1:77" s="130" customFormat="1">
      <c r="A29" s="106">
        <v>11</v>
      </c>
      <c r="B29" s="106" t="s">
        <v>179</v>
      </c>
      <c r="C29" s="321"/>
      <c r="D29" s="321"/>
      <c r="E29" s="148"/>
      <c r="F29" s="148"/>
      <c r="G29" s="148"/>
      <c r="H29" s="148"/>
      <c r="I29" s="148"/>
      <c r="J29" s="148"/>
      <c r="K29" s="148"/>
      <c r="L29" s="148"/>
      <c r="M29" s="148"/>
      <c r="N29" s="144"/>
      <c r="O29" s="320"/>
      <c r="P29" s="320"/>
      <c r="Q29" s="320"/>
      <c r="R29" s="144"/>
      <c r="T29" s="175"/>
      <c r="U29" s="175"/>
      <c r="V29" s="175"/>
      <c r="W29" s="175"/>
    </row>
    <row r="30" spans="1:77" s="130" customFormat="1">
      <c r="A30" s="106">
        <v>12</v>
      </c>
      <c r="B30" s="106" t="s">
        <v>608</v>
      </c>
      <c r="C30" s="466"/>
      <c r="D30" s="466"/>
      <c r="E30" s="150"/>
      <c r="F30" s="150"/>
      <c r="G30" s="150"/>
      <c r="H30" s="150"/>
      <c r="I30" s="150"/>
      <c r="J30" s="150"/>
      <c r="K30" s="150"/>
      <c r="L30" s="150"/>
      <c r="M30" s="150"/>
      <c r="N30" s="144"/>
      <c r="O30" s="320"/>
      <c r="P30" s="320"/>
      <c r="Q30" s="320"/>
      <c r="R30" s="144"/>
      <c r="T30" s="175"/>
      <c r="U30" s="175"/>
      <c r="V30" s="175"/>
      <c r="W30" s="175"/>
    </row>
    <row r="31" spans="1:77" s="94" customFormat="1">
      <c r="A31" s="466"/>
      <c r="B31" s="183"/>
      <c r="C31" s="320"/>
      <c r="D31" s="320"/>
      <c r="E31" s="130"/>
      <c r="F31" s="130"/>
      <c r="G31" s="130"/>
      <c r="H31" s="130"/>
      <c r="I31" s="130"/>
      <c r="J31" s="130"/>
      <c r="K31" s="130"/>
      <c r="L31" s="130"/>
      <c r="M31" s="130"/>
      <c r="N31" s="130"/>
      <c r="O31" s="320"/>
      <c r="P31" s="320"/>
      <c r="Q31" s="320"/>
      <c r="R31" s="130"/>
      <c r="S31" s="130"/>
      <c r="T31" s="175"/>
      <c r="U31" s="175"/>
      <c r="V31" s="175"/>
      <c r="W31" s="175"/>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row>
    <row r="32" spans="1:77" s="94" customFormat="1">
      <c r="A32" s="132">
        <v>13</v>
      </c>
      <c r="B32" s="102" t="s">
        <v>180</v>
      </c>
      <c r="C32" s="480"/>
      <c r="D32" s="480"/>
      <c r="E32" s="152">
        <f>SUM(E10,SUM(E18:E21), SUM(E24:E30))</f>
        <v>0</v>
      </c>
      <c r="F32" s="152">
        <f t="shared" ref="F32:M32" si="3">SUM(F10,SUM(F18:F21), SUM(F24:F30))</f>
        <v>0</v>
      </c>
      <c r="G32" s="152">
        <f t="shared" si="3"/>
        <v>0</v>
      </c>
      <c r="H32" s="152">
        <f t="shared" si="3"/>
        <v>0</v>
      </c>
      <c r="I32" s="152">
        <f t="shared" si="3"/>
        <v>0</v>
      </c>
      <c r="J32" s="152">
        <f t="shared" si="3"/>
        <v>0</v>
      </c>
      <c r="K32" s="152">
        <f t="shared" si="3"/>
        <v>0</v>
      </c>
      <c r="L32" s="152">
        <f t="shared" si="3"/>
        <v>0</v>
      </c>
      <c r="M32" s="152">
        <f t="shared" si="3"/>
        <v>0</v>
      </c>
      <c r="N32" s="481"/>
      <c r="O32" s="320"/>
      <c r="P32" s="320"/>
      <c r="Q32" s="320"/>
      <c r="R32" s="481"/>
      <c r="S32" s="130"/>
      <c r="T32" s="175"/>
      <c r="U32" s="175"/>
      <c r="V32" s="175"/>
      <c r="W32" s="175"/>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row>
    <row r="33" spans="1:77" s="94" customFormat="1">
      <c r="A33" s="463"/>
      <c r="B33" s="347"/>
      <c r="C33" s="346"/>
      <c r="D33" s="346"/>
      <c r="E33" s="482"/>
      <c r="F33" s="482"/>
      <c r="G33" s="482"/>
      <c r="H33" s="482"/>
      <c r="I33" s="482"/>
      <c r="J33" s="482"/>
      <c r="K33" s="482"/>
      <c r="L33" s="482"/>
      <c r="M33" s="482"/>
      <c r="N33" s="481"/>
      <c r="O33" s="320"/>
      <c r="P33" s="320"/>
      <c r="Q33" s="320"/>
      <c r="R33" s="481"/>
      <c r="S33" s="130"/>
      <c r="T33" s="175"/>
      <c r="U33" s="175"/>
      <c r="V33" s="175"/>
      <c r="W33" s="175"/>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row>
    <row r="34" spans="1:77" s="94" customFormat="1">
      <c r="A34" s="466"/>
      <c r="B34" s="9" t="s">
        <v>453</v>
      </c>
      <c r="C34" s="475"/>
      <c r="D34" s="475"/>
      <c r="E34" s="483"/>
      <c r="F34" s="483"/>
      <c r="G34" s="483"/>
      <c r="H34" s="483"/>
      <c r="I34" s="483"/>
      <c r="J34" s="483"/>
      <c r="K34" s="483"/>
      <c r="L34" s="483"/>
      <c r="M34" s="483"/>
      <c r="N34" s="476"/>
      <c r="O34" s="320"/>
      <c r="P34" s="320"/>
      <c r="Q34" s="320"/>
      <c r="R34" s="476"/>
      <c r="S34" s="130"/>
      <c r="T34" s="175"/>
      <c r="U34" s="175"/>
      <c r="V34" s="175"/>
      <c r="W34" s="175"/>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row>
    <row r="35" spans="1:77" s="153" customFormat="1">
      <c r="A35" s="118">
        <v>14</v>
      </c>
      <c r="B35" s="108" t="s">
        <v>267</v>
      </c>
      <c r="C35" s="484"/>
      <c r="D35" s="484"/>
      <c r="E35" s="151">
        <f t="shared" ref="E35:M35" si="4">SUM(E36,E55)</f>
        <v>0</v>
      </c>
      <c r="F35" s="151">
        <f t="shared" si="4"/>
        <v>0</v>
      </c>
      <c r="G35" s="151">
        <f t="shared" si="4"/>
        <v>0</v>
      </c>
      <c r="H35" s="151">
        <f t="shared" si="4"/>
        <v>0</v>
      </c>
      <c r="I35" s="151">
        <f t="shared" si="4"/>
        <v>0</v>
      </c>
      <c r="J35" s="151">
        <f t="shared" si="4"/>
        <v>0</v>
      </c>
      <c r="K35" s="151">
        <f t="shared" si="4"/>
        <v>0</v>
      </c>
      <c r="L35" s="151">
        <f t="shared" si="4"/>
        <v>0</v>
      </c>
      <c r="M35" s="151">
        <f t="shared" si="4"/>
        <v>0</v>
      </c>
      <c r="N35" s="144"/>
      <c r="O35" s="320"/>
      <c r="P35" s="320"/>
      <c r="Q35" s="320"/>
      <c r="R35" s="144"/>
      <c r="T35" s="479"/>
      <c r="U35" s="479"/>
      <c r="V35" s="479"/>
      <c r="W35" s="479"/>
    </row>
    <row r="36" spans="1:77" s="153" customFormat="1">
      <c r="A36" s="41" t="s">
        <v>454</v>
      </c>
      <c r="B36" s="7" t="s">
        <v>252</v>
      </c>
      <c r="C36" s="484"/>
      <c r="D36" s="484"/>
      <c r="E36" s="151">
        <f t="shared" ref="E36:M36" si="5">E37+E40+E50+E54</f>
        <v>0</v>
      </c>
      <c r="F36" s="151">
        <f t="shared" si="5"/>
        <v>0</v>
      </c>
      <c r="G36" s="151">
        <f t="shared" si="5"/>
        <v>0</v>
      </c>
      <c r="H36" s="151">
        <f t="shared" si="5"/>
        <v>0</v>
      </c>
      <c r="I36" s="151">
        <f t="shared" si="5"/>
        <v>0</v>
      </c>
      <c r="J36" s="151">
        <f t="shared" si="5"/>
        <v>0</v>
      </c>
      <c r="K36" s="151">
        <f t="shared" si="5"/>
        <v>0</v>
      </c>
      <c r="L36" s="151">
        <f t="shared" si="5"/>
        <v>0</v>
      </c>
      <c r="M36" s="151">
        <f t="shared" si="5"/>
        <v>0</v>
      </c>
      <c r="N36" s="144"/>
      <c r="O36" s="320"/>
      <c r="P36" s="320"/>
      <c r="Q36" s="320"/>
      <c r="R36" s="144"/>
      <c r="T36" s="479"/>
      <c r="U36" s="479"/>
      <c r="V36" s="479"/>
      <c r="W36" s="479"/>
    </row>
    <row r="37" spans="1:77" s="130" customFormat="1">
      <c r="A37" s="41" t="s">
        <v>455</v>
      </c>
      <c r="B37" s="208" t="s">
        <v>819</v>
      </c>
      <c r="C37" s="339"/>
      <c r="D37" s="339"/>
      <c r="E37" s="151">
        <f t="shared" ref="E37:M37" si="6">SUM(E38:E39)</f>
        <v>0</v>
      </c>
      <c r="F37" s="151">
        <f t="shared" si="6"/>
        <v>0</v>
      </c>
      <c r="G37" s="151">
        <f t="shared" si="6"/>
        <v>0</v>
      </c>
      <c r="H37" s="151">
        <f t="shared" si="6"/>
        <v>0</v>
      </c>
      <c r="I37" s="151">
        <f t="shared" si="6"/>
        <v>0</v>
      </c>
      <c r="J37" s="151">
        <f t="shared" si="6"/>
        <v>0</v>
      </c>
      <c r="K37" s="151">
        <f t="shared" si="6"/>
        <v>0</v>
      </c>
      <c r="L37" s="151">
        <f t="shared" si="6"/>
        <v>0</v>
      </c>
      <c r="M37" s="151">
        <f t="shared" si="6"/>
        <v>0</v>
      </c>
      <c r="N37" s="144"/>
      <c r="O37" s="320"/>
      <c r="P37" s="320"/>
      <c r="Q37" s="320"/>
      <c r="R37" s="144"/>
      <c r="T37" s="175"/>
      <c r="U37" s="175"/>
      <c r="V37" s="175"/>
      <c r="W37" s="175"/>
    </row>
    <row r="38" spans="1:77" s="130" customFormat="1">
      <c r="A38" s="41" t="s">
        <v>456</v>
      </c>
      <c r="B38" s="15" t="s">
        <v>820</v>
      </c>
      <c r="C38" s="339"/>
      <c r="D38" s="339"/>
      <c r="E38" s="147"/>
      <c r="F38" s="147"/>
      <c r="G38" s="147"/>
      <c r="H38" s="147"/>
      <c r="I38" s="147"/>
      <c r="J38" s="147"/>
      <c r="K38" s="147"/>
      <c r="L38" s="147"/>
      <c r="M38" s="147"/>
      <c r="N38" s="144"/>
      <c r="O38" s="320"/>
      <c r="P38" s="320"/>
      <c r="Q38" s="320"/>
      <c r="R38" s="144"/>
      <c r="T38" s="175"/>
      <c r="U38" s="175"/>
      <c r="V38" s="175"/>
      <c r="W38" s="175"/>
    </row>
    <row r="39" spans="1:77" s="130" customFormat="1">
      <c r="A39" s="41" t="s">
        <v>457</v>
      </c>
      <c r="B39" s="15" t="s">
        <v>84</v>
      </c>
      <c r="C39" s="339"/>
      <c r="D39" s="339"/>
      <c r="E39" s="147"/>
      <c r="F39" s="147"/>
      <c r="G39" s="147"/>
      <c r="H39" s="147"/>
      <c r="I39" s="147"/>
      <c r="J39" s="147"/>
      <c r="K39" s="147"/>
      <c r="L39" s="147"/>
      <c r="M39" s="147"/>
      <c r="N39" s="144"/>
      <c r="O39" s="320"/>
      <c r="P39" s="320"/>
      <c r="Q39" s="320"/>
      <c r="R39" s="144"/>
      <c r="T39" s="175"/>
      <c r="U39" s="175"/>
      <c r="V39" s="175"/>
      <c r="W39" s="175"/>
    </row>
    <row r="40" spans="1:77" s="130" customFormat="1">
      <c r="A40" s="41" t="s">
        <v>458</v>
      </c>
      <c r="B40" s="107" t="s">
        <v>211</v>
      </c>
      <c r="C40" s="339"/>
      <c r="D40" s="339"/>
      <c r="E40" s="151">
        <f>E41+E44+E49</f>
        <v>0</v>
      </c>
      <c r="F40" s="151">
        <f t="shared" ref="F40:M40" si="7">F41+F44+F49</f>
        <v>0</v>
      </c>
      <c r="G40" s="151">
        <f t="shared" si="7"/>
        <v>0</v>
      </c>
      <c r="H40" s="151">
        <f t="shared" si="7"/>
        <v>0</v>
      </c>
      <c r="I40" s="151">
        <f t="shared" si="7"/>
        <v>0</v>
      </c>
      <c r="J40" s="151">
        <f t="shared" si="7"/>
        <v>0</v>
      </c>
      <c r="K40" s="151">
        <f t="shared" si="7"/>
        <v>0</v>
      </c>
      <c r="L40" s="151">
        <f t="shared" si="7"/>
        <v>0</v>
      </c>
      <c r="M40" s="151">
        <f t="shared" si="7"/>
        <v>0</v>
      </c>
      <c r="N40" s="144"/>
      <c r="O40" s="320"/>
      <c r="P40" s="320"/>
      <c r="Q40" s="320"/>
      <c r="R40" s="144"/>
      <c r="T40" s="175"/>
      <c r="U40" s="175"/>
      <c r="V40" s="175"/>
      <c r="W40" s="175"/>
    </row>
    <row r="41" spans="1:77" s="130" customFormat="1">
      <c r="A41" s="94" t="s">
        <v>459</v>
      </c>
      <c r="B41" s="311" t="s">
        <v>334</v>
      </c>
      <c r="C41" s="339"/>
      <c r="D41" s="339"/>
      <c r="E41" s="151">
        <f t="shared" ref="E41:M41" si="8">SUM(E42:E43)</f>
        <v>0</v>
      </c>
      <c r="F41" s="151">
        <f t="shared" si="8"/>
        <v>0</v>
      </c>
      <c r="G41" s="151">
        <f t="shared" si="8"/>
        <v>0</v>
      </c>
      <c r="H41" s="151">
        <f t="shared" si="8"/>
        <v>0</v>
      </c>
      <c r="I41" s="151">
        <f t="shared" si="8"/>
        <v>0</v>
      </c>
      <c r="J41" s="151">
        <f t="shared" si="8"/>
        <v>0</v>
      </c>
      <c r="K41" s="151">
        <f t="shared" si="8"/>
        <v>0</v>
      </c>
      <c r="L41" s="151">
        <f t="shared" si="8"/>
        <v>0</v>
      </c>
      <c r="M41" s="151">
        <f t="shared" si="8"/>
        <v>0</v>
      </c>
      <c r="N41" s="144"/>
      <c r="O41" s="320"/>
      <c r="P41" s="320"/>
      <c r="Q41" s="320"/>
      <c r="R41" s="144"/>
      <c r="T41" s="175"/>
      <c r="U41" s="175"/>
      <c r="V41" s="175"/>
      <c r="W41" s="175"/>
    </row>
    <row r="42" spans="1:77" s="142" customFormat="1">
      <c r="A42" s="41" t="s">
        <v>460</v>
      </c>
      <c r="B42" s="312" t="s">
        <v>609</v>
      </c>
      <c r="C42" s="340"/>
      <c r="D42" s="340"/>
      <c r="E42" s="155"/>
      <c r="F42" s="155"/>
      <c r="G42" s="155"/>
      <c r="H42" s="155"/>
      <c r="I42" s="155"/>
      <c r="J42" s="155"/>
      <c r="K42" s="155"/>
      <c r="L42" s="155"/>
      <c r="M42" s="155"/>
      <c r="O42" s="320"/>
      <c r="P42" s="320"/>
      <c r="Q42" s="320"/>
      <c r="T42" s="175"/>
      <c r="U42" s="175"/>
      <c r="V42" s="175"/>
      <c r="W42" s="175"/>
    </row>
    <row r="43" spans="1:77" s="142" customFormat="1">
      <c r="A43" s="41" t="s">
        <v>461</v>
      </c>
      <c r="B43" s="312" t="s">
        <v>84</v>
      </c>
      <c r="C43" s="340"/>
      <c r="D43" s="340"/>
      <c r="E43" s="155"/>
      <c r="F43" s="155"/>
      <c r="G43" s="155"/>
      <c r="H43" s="155"/>
      <c r="I43" s="155"/>
      <c r="J43" s="155"/>
      <c r="K43" s="155"/>
      <c r="L43" s="155"/>
      <c r="M43" s="155"/>
      <c r="O43" s="320"/>
      <c r="P43" s="320"/>
      <c r="Q43" s="320"/>
      <c r="T43" s="175"/>
      <c r="U43" s="175"/>
      <c r="V43" s="175"/>
      <c r="W43" s="175"/>
    </row>
    <row r="44" spans="1:77" s="130" customFormat="1">
      <c r="A44" s="41" t="s">
        <v>462</v>
      </c>
      <c r="B44" s="311" t="s">
        <v>335</v>
      </c>
      <c r="C44" s="339"/>
      <c r="D44" s="339"/>
      <c r="E44" s="151">
        <f t="shared" ref="E44:M44" si="9">SUM(E45:E48)</f>
        <v>0</v>
      </c>
      <c r="F44" s="151">
        <f t="shared" si="9"/>
        <v>0</v>
      </c>
      <c r="G44" s="151">
        <f t="shared" si="9"/>
        <v>0</v>
      </c>
      <c r="H44" s="151">
        <f t="shared" si="9"/>
        <v>0</v>
      </c>
      <c r="I44" s="151">
        <f t="shared" si="9"/>
        <v>0</v>
      </c>
      <c r="J44" s="151">
        <f t="shared" si="9"/>
        <v>0</v>
      </c>
      <c r="K44" s="151">
        <f t="shared" si="9"/>
        <v>0</v>
      </c>
      <c r="L44" s="151">
        <f t="shared" si="9"/>
        <v>0</v>
      </c>
      <c r="M44" s="151">
        <f t="shared" si="9"/>
        <v>0</v>
      </c>
      <c r="N44" s="144"/>
      <c r="O44" s="320"/>
      <c r="P44" s="320"/>
      <c r="Q44" s="320"/>
      <c r="R44" s="144"/>
      <c r="T44" s="175"/>
      <c r="U44" s="175"/>
      <c r="V44" s="175"/>
      <c r="W44" s="175"/>
    </row>
    <row r="45" spans="1:77" s="130" customFormat="1">
      <c r="A45" s="41" t="s">
        <v>463</v>
      </c>
      <c r="B45" s="313" t="s">
        <v>556</v>
      </c>
      <c r="C45" s="339"/>
      <c r="D45" s="339"/>
      <c r="E45" s="147"/>
      <c r="F45" s="147"/>
      <c r="G45" s="147"/>
      <c r="H45" s="147"/>
      <c r="I45" s="147"/>
      <c r="J45" s="147"/>
      <c r="K45" s="147"/>
      <c r="L45" s="147"/>
      <c r="M45" s="147"/>
      <c r="N45" s="144"/>
      <c r="O45" s="320"/>
      <c r="P45" s="320"/>
      <c r="Q45" s="320"/>
      <c r="R45" s="144"/>
      <c r="T45" s="175"/>
      <c r="U45" s="175"/>
      <c r="V45" s="175"/>
      <c r="W45" s="175"/>
    </row>
    <row r="46" spans="1:77" s="130" customFormat="1">
      <c r="A46" s="41" t="s">
        <v>464</v>
      </c>
      <c r="B46" s="313" t="s">
        <v>610</v>
      </c>
      <c r="C46" s="339"/>
      <c r="D46" s="339"/>
      <c r="E46" s="147"/>
      <c r="F46" s="147"/>
      <c r="G46" s="147"/>
      <c r="H46" s="147"/>
      <c r="I46" s="147"/>
      <c r="J46" s="147"/>
      <c r="K46" s="147"/>
      <c r="L46" s="147"/>
      <c r="M46" s="147"/>
      <c r="N46" s="144"/>
      <c r="O46" s="320"/>
      <c r="P46" s="320"/>
      <c r="Q46" s="320"/>
      <c r="R46" s="144"/>
      <c r="T46" s="175"/>
      <c r="U46" s="175"/>
      <c r="V46" s="175"/>
      <c r="W46" s="175"/>
    </row>
    <row r="47" spans="1:77" s="130" customFormat="1" ht="42" customHeight="1">
      <c r="A47" s="41" t="s">
        <v>465</v>
      </c>
      <c r="B47" s="1047" t="s">
        <v>611</v>
      </c>
      <c r="C47" s="1047"/>
      <c r="D47" s="339"/>
      <c r="E47" s="147"/>
      <c r="F47" s="147"/>
      <c r="G47" s="147"/>
      <c r="H47" s="147"/>
      <c r="I47" s="147"/>
      <c r="J47" s="147"/>
      <c r="K47" s="147"/>
      <c r="L47" s="147"/>
      <c r="M47" s="147"/>
      <c r="N47" s="144"/>
      <c r="O47" s="320"/>
      <c r="P47" s="320"/>
      <c r="Q47" s="320"/>
      <c r="R47" s="144"/>
      <c r="T47" s="175"/>
      <c r="U47" s="175"/>
      <c r="V47" s="175"/>
      <c r="W47" s="175"/>
    </row>
    <row r="48" spans="1:77" s="130" customFormat="1">
      <c r="A48" s="314" t="s">
        <v>466</v>
      </c>
      <c r="B48" s="313" t="s">
        <v>84</v>
      </c>
      <c r="C48" s="339"/>
      <c r="D48" s="339"/>
      <c r="E48" s="147"/>
      <c r="F48" s="147"/>
      <c r="G48" s="147"/>
      <c r="H48" s="147"/>
      <c r="I48" s="147"/>
      <c r="J48" s="147"/>
      <c r="K48" s="147"/>
      <c r="L48" s="147"/>
      <c r="M48" s="147"/>
      <c r="N48" s="144"/>
      <c r="O48" s="320"/>
      <c r="P48" s="320"/>
      <c r="Q48" s="320"/>
      <c r="R48" s="144"/>
      <c r="T48" s="175"/>
      <c r="U48" s="175"/>
      <c r="V48" s="175"/>
      <c r="W48" s="175"/>
    </row>
    <row r="49" spans="1:23" s="130" customFormat="1" ht="45" customHeight="1">
      <c r="A49" s="314" t="s">
        <v>467</v>
      </c>
      <c r="B49" s="1046" t="s">
        <v>570</v>
      </c>
      <c r="C49" s="1046"/>
      <c r="D49" s="339"/>
      <c r="E49" s="147"/>
      <c r="F49" s="147"/>
      <c r="G49" s="147"/>
      <c r="H49" s="147"/>
      <c r="I49" s="147"/>
      <c r="J49" s="147"/>
      <c r="K49" s="147"/>
      <c r="L49" s="147"/>
      <c r="M49" s="147"/>
      <c r="N49" s="144"/>
      <c r="O49" s="320"/>
      <c r="P49" s="320"/>
      <c r="Q49" s="320"/>
      <c r="R49" s="144"/>
      <c r="T49" s="175"/>
      <c r="U49" s="175"/>
      <c r="V49" s="175"/>
      <c r="W49" s="175"/>
    </row>
    <row r="50" spans="1:23" s="130" customFormat="1">
      <c r="A50" s="94" t="s">
        <v>468</v>
      </c>
      <c r="B50" s="107" t="s">
        <v>338</v>
      </c>
      <c r="C50" s="339"/>
      <c r="D50" s="339"/>
      <c r="E50" s="151">
        <f>SUM(E51:E53)</f>
        <v>0</v>
      </c>
      <c r="F50" s="151">
        <f t="shared" ref="F50:M50" si="10">SUM(F51:F53)</f>
        <v>0</v>
      </c>
      <c r="G50" s="151">
        <f t="shared" si="10"/>
        <v>0</v>
      </c>
      <c r="H50" s="151">
        <f t="shared" si="10"/>
        <v>0</v>
      </c>
      <c r="I50" s="151">
        <f t="shared" si="10"/>
        <v>0</v>
      </c>
      <c r="J50" s="151">
        <f t="shared" si="10"/>
        <v>0</v>
      </c>
      <c r="K50" s="151">
        <f t="shared" si="10"/>
        <v>0</v>
      </c>
      <c r="L50" s="151">
        <f t="shared" si="10"/>
        <v>0</v>
      </c>
      <c r="M50" s="151">
        <f t="shared" si="10"/>
        <v>0</v>
      </c>
      <c r="N50" s="144"/>
      <c r="O50" s="320"/>
      <c r="P50" s="320"/>
      <c r="Q50" s="320"/>
      <c r="R50" s="144"/>
      <c r="T50" s="175"/>
      <c r="U50" s="175"/>
      <c r="V50" s="175"/>
      <c r="W50" s="175"/>
    </row>
    <row r="51" spans="1:23" s="130" customFormat="1">
      <c r="A51" s="94" t="s">
        <v>469</v>
      </c>
      <c r="B51" s="15" t="s">
        <v>564</v>
      </c>
      <c r="C51" s="339"/>
      <c r="D51" s="339"/>
      <c r="E51" s="147"/>
      <c r="F51" s="147"/>
      <c r="G51" s="147"/>
      <c r="H51" s="147"/>
      <c r="I51" s="147"/>
      <c r="J51" s="147"/>
      <c r="K51" s="147"/>
      <c r="L51" s="147"/>
      <c r="M51" s="147"/>
      <c r="N51" s="144"/>
      <c r="O51" s="320"/>
      <c r="P51" s="320"/>
      <c r="Q51" s="320"/>
      <c r="R51" s="144"/>
      <c r="T51" s="175"/>
      <c r="U51" s="175"/>
      <c r="V51" s="175"/>
      <c r="W51" s="175"/>
    </row>
    <row r="52" spans="1:23" s="130" customFormat="1">
      <c r="A52" s="41" t="s">
        <v>470</v>
      </c>
      <c r="B52" s="15" t="s">
        <v>562</v>
      </c>
      <c r="C52" s="339"/>
      <c r="D52" s="339"/>
      <c r="E52" s="147"/>
      <c r="F52" s="147"/>
      <c r="G52" s="147"/>
      <c r="H52" s="147"/>
      <c r="I52" s="147"/>
      <c r="J52" s="147"/>
      <c r="K52" s="147"/>
      <c r="L52" s="147"/>
      <c r="M52" s="147"/>
      <c r="N52" s="144"/>
      <c r="O52" s="320"/>
      <c r="P52" s="320"/>
      <c r="Q52" s="320"/>
      <c r="R52" s="144"/>
      <c r="T52" s="175"/>
      <c r="U52" s="175"/>
      <c r="V52" s="175"/>
      <c r="W52" s="175"/>
    </row>
    <row r="53" spans="1:23" s="130" customFormat="1">
      <c r="A53" s="41" t="s">
        <v>471</v>
      </c>
      <c r="B53" s="15" t="s">
        <v>571</v>
      </c>
      <c r="C53" s="339"/>
      <c r="D53" s="339"/>
      <c r="E53" s="147"/>
      <c r="F53" s="147"/>
      <c r="G53" s="147"/>
      <c r="H53" s="147"/>
      <c r="I53" s="147"/>
      <c r="J53" s="147"/>
      <c r="K53" s="147"/>
      <c r="L53" s="147"/>
      <c r="M53" s="147"/>
      <c r="N53" s="144"/>
      <c r="O53" s="320"/>
      <c r="P53" s="320"/>
      <c r="Q53" s="320"/>
      <c r="R53" s="144"/>
      <c r="T53" s="175"/>
      <c r="U53" s="175"/>
      <c r="V53" s="175"/>
      <c r="W53" s="175"/>
    </row>
    <row r="54" spans="1:23" s="130" customFormat="1">
      <c r="A54" s="41" t="s">
        <v>472</v>
      </c>
      <c r="B54" s="107" t="s">
        <v>607</v>
      </c>
      <c r="C54" s="339"/>
      <c r="D54" s="339"/>
      <c r="E54" s="147"/>
      <c r="F54" s="147"/>
      <c r="G54" s="147"/>
      <c r="H54" s="147"/>
      <c r="I54" s="147"/>
      <c r="J54" s="147"/>
      <c r="K54" s="147"/>
      <c r="L54" s="147"/>
      <c r="M54" s="147"/>
      <c r="N54" s="144"/>
      <c r="O54" s="320"/>
      <c r="P54" s="320"/>
      <c r="Q54" s="320"/>
      <c r="R54" s="144"/>
      <c r="T54" s="175"/>
      <c r="U54" s="175"/>
      <c r="V54" s="175"/>
      <c r="W54" s="175"/>
    </row>
    <row r="55" spans="1:23" s="130" customFormat="1">
      <c r="A55" s="41" t="s">
        <v>473</v>
      </c>
      <c r="B55" s="7" t="s">
        <v>529</v>
      </c>
      <c r="C55" s="339"/>
      <c r="D55" s="339"/>
      <c r="E55" s="147"/>
      <c r="F55" s="147"/>
      <c r="G55" s="147"/>
      <c r="H55" s="147"/>
      <c r="I55" s="147"/>
      <c r="J55" s="147"/>
      <c r="K55" s="147"/>
      <c r="L55" s="147"/>
      <c r="M55" s="147"/>
      <c r="N55" s="144"/>
      <c r="O55" s="320"/>
      <c r="P55" s="320"/>
      <c r="Q55" s="320"/>
      <c r="R55" s="144"/>
      <c r="T55" s="175"/>
      <c r="U55" s="175"/>
      <c r="V55" s="175"/>
      <c r="W55" s="175"/>
    </row>
    <row r="56" spans="1:23" s="130" customFormat="1">
      <c r="A56" s="106">
        <v>15</v>
      </c>
      <c r="B56" s="11" t="s">
        <v>171</v>
      </c>
      <c r="C56" s="321"/>
      <c r="D56" s="321"/>
      <c r="E56" s="147"/>
      <c r="F56" s="147"/>
      <c r="G56" s="147"/>
      <c r="H56" s="147"/>
      <c r="I56" s="147"/>
      <c r="J56" s="147"/>
      <c r="K56" s="147"/>
      <c r="L56" s="147"/>
      <c r="M56" s="147"/>
      <c r="N56" s="144"/>
      <c r="O56" s="320"/>
      <c r="P56" s="320"/>
      <c r="Q56" s="320"/>
      <c r="R56" s="144"/>
      <c r="T56" s="175"/>
      <c r="U56" s="175"/>
      <c r="V56" s="175"/>
      <c r="W56" s="175"/>
    </row>
    <row r="57" spans="1:23" s="153" customFormat="1">
      <c r="A57" s="118">
        <v>16</v>
      </c>
      <c r="B57" s="11" t="s">
        <v>172</v>
      </c>
      <c r="C57" s="486"/>
      <c r="D57" s="486"/>
      <c r="E57" s="156">
        <f>SUM(E58:E61)</f>
        <v>0</v>
      </c>
      <c r="F57" s="156">
        <f t="shared" ref="F57:M57" si="11">SUM(F58:F61)</f>
        <v>0</v>
      </c>
      <c r="G57" s="156">
        <f t="shared" si="11"/>
        <v>0</v>
      </c>
      <c r="H57" s="156">
        <f t="shared" si="11"/>
        <v>0</v>
      </c>
      <c r="I57" s="156">
        <f t="shared" si="11"/>
        <v>0</v>
      </c>
      <c r="J57" s="156">
        <f t="shared" si="11"/>
        <v>0</v>
      </c>
      <c r="K57" s="156">
        <f t="shared" si="11"/>
        <v>0</v>
      </c>
      <c r="L57" s="156">
        <f t="shared" si="11"/>
        <v>0</v>
      </c>
      <c r="M57" s="156">
        <f t="shared" si="11"/>
        <v>0</v>
      </c>
      <c r="N57" s="144"/>
      <c r="O57" s="320"/>
      <c r="P57" s="320"/>
      <c r="Q57" s="320"/>
      <c r="R57" s="144"/>
      <c r="T57" s="479"/>
      <c r="U57" s="479"/>
      <c r="V57" s="479"/>
      <c r="W57" s="479"/>
    </row>
    <row r="58" spans="1:23" s="130" customFormat="1">
      <c r="A58" s="41" t="s">
        <v>474</v>
      </c>
      <c r="B58" s="107" t="s">
        <v>181</v>
      </c>
      <c r="C58" s="339"/>
      <c r="D58" s="339"/>
      <c r="E58" s="147"/>
      <c r="F58" s="147"/>
      <c r="G58" s="147"/>
      <c r="H58" s="147"/>
      <c r="I58" s="147"/>
      <c r="J58" s="147"/>
      <c r="K58" s="147"/>
      <c r="L58" s="147"/>
      <c r="M58" s="147"/>
      <c r="N58" s="144"/>
      <c r="O58" s="320"/>
      <c r="P58" s="320"/>
      <c r="Q58" s="320"/>
      <c r="R58" s="144"/>
      <c r="T58" s="175"/>
      <c r="U58" s="175"/>
      <c r="V58" s="175"/>
      <c r="W58" s="175"/>
    </row>
    <row r="59" spans="1:23" s="130" customFormat="1">
      <c r="A59" s="41" t="s">
        <v>475</v>
      </c>
      <c r="B59" s="107" t="s">
        <v>339</v>
      </c>
      <c r="C59" s="339"/>
      <c r="D59" s="339"/>
      <c r="E59" s="147"/>
      <c r="F59" s="147"/>
      <c r="G59" s="147"/>
      <c r="H59" s="147"/>
      <c r="I59" s="147"/>
      <c r="J59" s="147"/>
      <c r="K59" s="147"/>
      <c r="L59" s="147"/>
      <c r="M59" s="147"/>
      <c r="N59" s="144"/>
      <c r="O59" s="320"/>
      <c r="P59" s="320"/>
      <c r="Q59" s="320"/>
      <c r="R59" s="144"/>
      <c r="T59" s="175"/>
      <c r="U59" s="175"/>
      <c r="V59" s="175"/>
      <c r="W59" s="175"/>
    </row>
    <row r="60" spans="1:23" s="130" customFormat="1">
      <c r="A60" s="41" t="s">
        <v>476</v>
      </c>
      <c r="B60" s="107" t="s">
        <v>336</v>
      </c>
      <c r="C60" s="339"/>
      <c r="D60" s="339"/>
      <c r="E60" s="147"/>
      <c r="F60" s="147"/>
      <c r="G60" s="147"/>
      <c r="H60" s="147"/>
      <c r="I60" s="147"/>
      <c r="J60" s="147"/>
      <c r="K60" s="147"/>
      <c r="L60" s="147"/>
      <c r="M60" s="147"/>
      <c r="N60" s="144"/>
      <c r="O60" s="320"/>
      <c r="P60" s="320"/>
      <c r="Q60" s="320"/>
      <c r="R60" s="144"/>
      <c r="T60" s="175"/>
      <c r="U60" s="175"/>
      <c r="V60" s="175"/>
      <c r="W60" s="175"/>
    </row>
    <row r="61" spans="1:23" s="130" customFormat="1">
      <c r="A61" s="41" t="s">
        <v>477</v>
      </c>
      <c r="B61" s="107" t="s">
        <v>337</v>
      </c>
      <c r="C61" s="339"/>
      <c r="D61" s="339"/>
      <c r="E61" s="147"/>
      <c r="F61" s="147"/>
      <c r="G61" s="147"/>
      <c r="H61" s="147"/>
      <c r="I61" s="147"/>
      <c r="J61" s="147"/>
      <c r="K61" s="147"/>
      <c r="L61" s="147"/>
      <c r="M61" s="147"/>
      <c r="N61" s="144"/>
      <c r="O61" s="320"/>
      <c r="P61" s="320"/>
      <c r="Q61" s="320"/>
      <c r="R61" s="144"/>
      <c r="T61" s="175"/>
      <c r="U61" s="175"/>
      <c r="V61" s="175"/>
      <c r="W61" s="175"/>
    </row>
    <row r="62" spans="1:23" s="130" customFormat="1">
      <c r="A62" s="106">
        <v>17</v>
      </c>
      <c r="B62" s="11" t="s">
        <v>182</v>
      </c>
      <c r="C62" s="339"/>
      <c r="D62" s="339"/>
      <c r="E62" s="156">
        <f t="shared" ref="E62:M62" si="12">SUM(E63:E65)</f>
        <v>0</v>
      </c>
      <c r="F62" s="156">
        <f t="shared" si="12"/>
        <v>0</v>
      </c>
      <c r="G62" s="156">
        <f t="shared" si="12"/>
        <v>0</v>
      </c>
      <c r="H62" s="156">
        <f t="shared" si="12"/>
        <v>0</v>
      </c>
      <c r="I62" s="156">
        <f t="shared" si="12"/>
        <v>0</v>
      </c>
      <c r="J62" s="156">
        <f t="shared" si="12"/>
        <v>0</v>
      </c>
      <c r="K62" s="156">
        <f t="shared" si="12"/>
        <v>0</v>
      </c>
      <c r="L62" s="156">
        <f t="shared" si="12"/>
        <v>0</v>
      </c>
      <c r="M62" s="156">
        <f t="shared" si="12"/>
        <v>0</v>
      </c>
      <c r="N62" s="144"/>
      <c r="O62" s="320"/>
      <c r="P62" s="320"/>
      <c r="Q62" s="320"/>
      <c r="R62" s="144"/>
      <c r="T62" s="175"/>
      <c r="U62" s="175"/>
      <c r="V62" s="175"/>
      <c r="W62" s="175"/>
    </row>
    <row r="63" spans="1:23" s="130" customFormat="1">
      <c r="A63" s="41" t="s">
        <v>478</v>
      </c>
      <c r="B63" s="107" t="s">
        <v>509</v>
      </c>
      <c r="C63" s="339"/>
      <c r="D63" s="339"/>
      <c r="E63" s="147"/>
      <c r="F63" s="147"/>
      <c r="G63" s="147"/>
      <c r="H63" s="147"/>
      <c r="I63" s="147"/>
      <c r="J63" s="147"/>
      <c r="K63" s="147"/>
      <c r="L63" s="147"/>
      <c r="M63" s="147"/>
      <c r="N63" s="144"/>
      <c r="O63" s="320"/>
      <c r="P63" s="320"/>
      <c r="Q63" s="320"/>
      <c r="R63" s="144"/>
      <c r="T63" s="175"/>
      <c r="U63" s="175"/>
      <c r="V63" s="175"/>
      <c r="W63" s="175"/>
    </row>
    <row r="64" spans="1:23" s="130" customFormat="1">
      <c r="A64" s="41" t="s">
        <v>479</v>
      </c>
      <c r="B64" s="107" t="s">
        <v>438</v>
      </c>
      <c r="C64" s="339"/>
      <c r="D64" s="339"/>
      <c r="E64" s="147"/>
      <c r="F64" s="147"/>
      <c r="G64" s="147"/>
      <c r="H64" s="147"/>
      <c r="I64" s="147"/>
      <c r="J64" s="147"/>
      <c r="K64" s="147"/>
      <c r="L64" s="147"/>
      <c r="M64" s="147"/>
      <c r="N64" s="144"/>
      <c r="O64" s="320"/>
      <c r="P64" s="320"/>
      <c r="Q64" s="320"/>
      <c r="R64" s="144"/>
      <c r="T64" s="175"/>
      <c r="U64" s="175"/>
      <c r="V64" s="175"/>
      <c r="W64" s="175"/>
    </row>
    <row r="65" spans="1:77" s="130" customFormat="1">
      <c r="A65" s="41" t="s">
        <v>480</v>
      </c>
      <c r="B65" s="107" t="s">
        <v>84</v>
      </c>
      <c r="C65" s="339"/>
      <c r="D65" s="339"/>
      <c r="E65" s="147"/>
      <c r="F65" s="147"/>
      <c r="G65" s="147"/>
      <c r="H65" s="147"/>
      <c r="I65" s="147"/>
      <c r="J65" s="147"/>
      <c r="K65" s="147"/>
      <c r="L65" s="147"/>
      <c r="M65" s="147"/>
      <c r="N65" s="144"/>
      <c r="O65" s="320"/>
      <c r="P65" s="320"/>
      <c r="Q65" s="320"/>
      <c r="R65" s="144"/>
      <c r="T65" s="175"/>
      <c r="U65" s="175"/>
      <c r="V65" s="175"/>
      <c r="W65" s="175"/>
    </row>
    <row r="66" spans="1:77" s="94" customFormat="1">
      <c r="A66" s="106">
        <v>18</v>
      </c>
      <c r="B66" s="12" t="s">
        <v>173</v>
      </c>
      <c r="C66" s="488"/>
      <c r="D66" s="488"/>
      <c r="E66" s="156">
        <f t="shared" ref="E66:M66" si="13">SUM(E67,E70,E74,E77)</f>
        <v>0</v>
      </c>
      <c r="F66" s="156">
        <f t="shared" si="13"/>
        <v>0</v>
      </c>
      <c r="G66" s="156">
        <f t="shared" si="13"/>
        <v>0</v>
      </c>
      <c r="H66" s="156">
        <f t="shared" si="13"/>
        <v>0</v>
      </c>
      <c r="I66" s="156">
        <f t="shared" si="13"/>
        <v>0</v>
      </c>
      <c r="J66" s="156">
        <f t="shared" si="13"/>
        <v>0</v>
      </c>
      <c r="K66" s="156">
        <f t="shared" si="13"/>
        <v>0</v>
      </c>
      <c r="L66" s="156">
        <f t="shared" si="13"/>
        <v>0</v>
      </c>
      <c r="M66" s="156">
        <f t="shared" si="13"/>
        <v>0</v>
      </c>
      <c r="N66" s="144"/>
      <c r="O66" s="320"/>
      <c r="P66" s="320"/>
      <c r="Q66" s="320"/>
      <c r="R66" s="144"/>
      <c r="S66" s="130"/>
      <c r="T66" s="175"/>
      <c r="U66" s="175"/>
      <c r="V66" s="175"/>
      <c r="W66" s="175"/>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row>
    <row r="67" spans="1:77" s="130" customFormat="1">
      <c r="A67" s="41" t="s">
        <v>481</v>
      </c>
      <c r="B67" s="107" t="s">
        <v>183</v>
      </c>
      <c r="C67" s="339"/>
      <c r="D67" s="339"/>
      <c r="E67" s="156">
        <f>SUM(E68:E69)</f>
        <v>0</v>
      </c>
      <c r="F67" s="156">
        <f t="shared" ref="F67:M67" si="14">SUM(F68:F69)</f>
        <v>0</v>
      </c>
      <c r="G67" s="156">
        <f t="shared" si="14"/>
        <v>0</v>
      </c>
      <c r="H67" s="156">
        <f t="shared" si="14"/>
        <v>0</v>
      </c>
      <c r="I67" s="156">
        <f t="shared" si="14"/>
        <v>0</v>
      </c>
      <c r="J67" s="156">
        <f t="shared" si="14"/>
        <v>0</v>
      </c>
      <c r="K67" s="156">
        <f t="shared" si="14"/>
        <v>0</v>
      </c>
      <c r="L67" s="156">
        <f t="shared" si="14"/>
        <v>0</v>
      </c>
      <c r="M67" s="156">
        <f t="shared" si="14"/>
        <v>0</v>
      </c>
      <c r="N67" s="144"/>
      <c r="O67" s="320"/>
      <c r="P67" s="320"/>
      <c r="Q67" s="320"/>
      <c r="R67" s="144"/>
      <c r="T67" s="175"/>
      <c r="U67" s="175"/>
      <c r="V67" s="175"/>
      <c r="W67" s="175"/>
    </row>
    <row r="68" spans="1:77" s="130" customFormat="1">
      <c r="A68" s="41" t="s">
        <v>482</v>
      </c>
      <c r="B68" s="15" t="s">
        <v>204</v>
      </c>
      <c r="C68" s="339"/>
      <c r="D68" s="339"/>
      <c r="E68" s="147"/>
      <c r="F68" s="147"/>
      <c r="G68" s="147"/>
      <c r="H68" s="147"/>
      <c r="I68" s="147"/>
      <c r="J68" s="147"/>
      <c r="K68" s="147"/>
      <c r="L68" s="147"/>
      <c r="M68" s="147"/>
      <c r="N68" s="144"/>
      <c r="O68" s="320"/>
      <c r="P68" s="320"/>
      <c r="Q68" s="320"/>
      <c r="R68" s="144"/>
      <c r="T68" s="175"/>
      <c r="U68" s="175"/>
      <c r="V68" s="175"/>
      <c r="W68" s="175"/>
    </row>
    <row r="69" spans="1:77" s="130" customFormat="1">
      <c r="A69" s="41" t="s">
        <v>483</v>
      </c>
      <c r="B69" s="15" t="s">
        <v>572</v>
      </c>
      <c r="C69" s="339"/>
      <c r="D69" s="339"/>
      <c r="E69" s="147"/>
      <c r="F69" s="147"/>
      <c r="G69" s="147"/>
      <c r="H69" s="147"/>
      <c r="I69" s="147"/>
      <c r="J69" s="147"/>
      <c r="K69" s="147"/>
      <c r="L69" s="147"/>
      <c r="M69" s="147"/>
      <c r="N69" s="144"/>
      <c r="O69" s="320"/>
      <c r="P69" s="320"/>
      <c r="Q69" s="320"/>
      <c r="R69" s="144"/>
      <c r="T69" s="175"/>
      <c r="U69" s="175"/>
      <c r="V69" s="175"/>
      <c r="W69" s="175"/>
    </row>
    <row r="70" spans="1:77" s="130" customFormat="1">
      <c r="A70" s="41" t="s">
        <v>484</v>
      </c>
      <c r="B70" s="107" t="s">
        <v>440</v>
      </c>
      <c r="C70" s="339"/>
      <c r="D70" s="339"/>
      <c r="E70" s="156">
        <f t="shared" ref="E70:M70" si="15">SUM(E71:E73)</f>
        <v>0</v>
      </c>
      <c r="F70" s="156">
        <f t="shared" si="15"/>
        <v>0</v>
      </c>
      <c r="G70" s="156">
        <f t="shared" si="15"/>
        <v>0</v>
      </c>
      <c r="H70" s="156">
        <f t="shared" si="15"/>
        <v>0</v>
      </c>
      <c r="I70" s="156">
        <f t="shared" si="15"/>
        <v>0</v>
      </c>
      <c r="J70" s="156">
        <f t="shared" si="15"/>
        <v>0</v>
      </c>
      <c r="K70" s="156">
        <f t="shared" si="15"/>
        <v>0</v>
      </c>
      <c r="L70" s="156">
        <f t="shared" si="15"/>
        <v>0</v>
      </c>
      <c r="M70" s="156">
        <f t="shared" si="15"/>
        <v>0</v>
      </c>
      <c r="N70" s="144"/>
      <c r="O70" s="320"/>
      <c r="P70" s="320"/>
      <c r="Q70" s="320"/>
      <c r="R70" s="144"/>
      <c r="T70" s="175"/>
      <c r="U70" s="175"/>
      <c r="V70" s="175"/>
      <c r="W70" s="175"/>
    </row>
    <row r="71" spans="1:77" s="130" customFormat="1">
      <c r="A71" s="41" t="s">
        <v>485</v>
      </c>
      <c r="B71" s="15" t="s">
        <v>239</v>
      </c>
      <c r="C71" s="339"/>
      <c r="D71" s="339"/>
      <c r="E71" s="147"/>
      <c r="F71" s="147"/>
      <c r="G71" s="147"/>
      <c r="H71" s="147"/>
      <c r="I71" s="147"/>
      <c r="J71" s="147"/>
      <c r="K71" s="147"/>
      <c r="L71" s="147"/>
      <c r="M71" s="147"/>
      <c r="N71" s="144"/>
      <c r="O71" s="320"/>
      <c r="P71" s="320"/>
      <c r="Q71" s="320"/>
      <c r="R71" s="144"/>
      <c r="T71" s="175"/>
      <c r="U71" s="175"/>
      <c r="V71" s="175"/>
      <c r="W71" s="175"/>
    </row>
    <row r="72" spans="1:77" s="130" customFormat="1">
      <c r="A72" s="41" t="s">
        <v>486</v>
      </c>
      <c r="B72" s="15" t="s">
        <v>439</v>
      </c>
      <c r="C72" s="339"/>
      <c r="D72" s="339"/>
      <c r="E72" s="147"/>
      <c r="F72" s="147"/>
      <c r="G72" s="147"/>
      <c r="H72" s="147"/>
      <c r="I72" s="147"/>
      <c r="J72" s="147"/>
      <c r="K72" s="147"/>
      <c r="L72" s="147"/>
      <c r="M72" s="147"/>
      <c r="N72" s="144"/>
      <c r="O72" s="320"/>
      <c r="P72" s="320"/>
      <c r="Q72" s="320"/>
      <c r="R72" s="144"/>
      <c r="T72" s="175"/>
      <c r="U72" s="175"/>
      <c r="V72" s="175"/>
      <c r="W72" s="175"/>
    </row>
    <row r="73" spans="1:77" s="130" customFormat="1">
      <c r="A73" s="41" t="s">
        <v>487</v>
      </c>
      <c r="B73" s="15" t="s">
        <v>84</v>
      </c>
      <c r="C73" s="339"/>
      <c r="D73" s="339"/>
      <c r="E73" s="147"/>
      <c r="F73" s="147"/>
      <c r="G73" s="147"/>
      <c r="H73" s="147"/>
      <c r="I73" s="147"/>
      <c r="J73" s="147"/>
      <c r="K73" s="147"/>
      <c r="L73" s="147"/>
      <c r="M73" s="147"/>
      <c r="N73" s="144"/>
      <c r="O73" s="320"/>
      <c r="P73" s="320"/>
      <c r="Q73" s="320"/>
      <c r="R73" s="144"/>
      <c r="T73" s="175"/>
      <c r="U73" s="175"/>
      <c r="V73" s="175"/>
      <c r="W73" s="175"/>
    </row>
    <row r="74" spans="1:77" s="130" customFormat="1">
      <c r="A74" s="41" t="s">
        <v>488</v>
      </c>
      <c r="B74" s="107" t="s">
        <v>184</v>
      </c>
      <c r="C74" s="339"/>
      <c r="D74" s="339"/>
      <c r="E74" s="156">
        <f t="shared" ref="E74:M74" si="16">SUM(E75:E76)</f>
        <v>0</v>
      </c>
      <c r="F74" s="156">
        <f t="shared" si="16"/>
        <v>0</v>
      </c>
      <c r="G74" s="156">
        <f t="shared" si="16"/>
        <v>0</v>
      </c>
      <c r="H74" s="156">
        <f t="shared" si="16"/>
        <v>0</v>
      </c>
      <c r="I74" s="156">
        <f t="shared" si="16"/>
        <v>0</v>
      </c>
      <c r="J74" s="156">
        <f t="shared" si="16"/>
        <v>0</v>
      </c>
      <c r="K74" s="156">
        <f t="shared" si="16"/>
        <v>0</v>
      </c>
      <c r="L74" s="156">
        <f t="shared" si="16"/>
        <v>0</v>
      </c>
      <c r="M74" s="156">
        <f t="shared" si="16"/>
        <v>0</v>
      </c>
      <c r="N74" s="144"/>
      <c r="O74" s="320"/>
      <c r="P74" s="320"/>
      <c r="Q74" s="320"/>
      <c r="R74" s="144"/>
      <c r="T74" s="175"/>
      <c r="U74" s="175"/>
      <c r="V74" s="175"/>
      <c r="W74" s="175"/>
    </row>
    <row r="75" spans="1:77" s="130" customFormat="1">
      <c r="A75" s="41" t="s">
        <v>489</v>
      </c>
      <c r="B75" s="15" t="s">
        <v>204</v>
      </c>
      <c r="C75" s="339"/>
      <c r="D75" s="339"/>
      <c r="E75" s="147"/>
      <c r="F75" s="147"/>
      <c r="G75" s="147"/>
      <c r="H75" s="147"/>
      <c r="I75" s="147"/>
      <c r="J75" s="147"/>
      <c r="K75" s="147"/>
      <c r="L75" s="147"/>
      <c r="M75" s="147"/>
      <c r="N75" s="144"/>
      <c r="O75" s="320"/>
      <c r="P75" s="320"/>
      <c r="Q75" s="320"/>
      <c r="R75" s="144"/>
      <c r="T75" s="175"/>
      <c r="U75" s="175"/>
      <c r="V75" s="175"/>
      <c r="W75" s="175"/>
    </row>
    <row r="76" spans="1:77" s="130" customFormat="1">
      <c r="A76" s="41" t="s">
        <v>490</v>
      </c>
      <c r="B76" s="15" t="s">
        <v>84</v>
      </c>
      <c r="C76" s="339"/>
      <c r="D76" s="339"/>
      <c r="E76" s="147"/>
      <c r="F76" s="147"/>
      <c r="G76" s="147"/>
      <c r="H76" s="147"/>
      <c r="I76" s="147"/>
      <c r="J76" s="147"/>
      <c r="K76" s="147"/>
      <c r="L76" s="147"/>
      <c r="M76" s="147"/>
      <c r="N76" s="144"/>
      <c r="O76" s="320"/>
      <c r="P76" s="320"/>
      <c r="Q76" s="320"/>
      <c r="R76" s="144"/>
      <c r="T76" s="175"/>
      <c r="U76" s="175"/>
      <c r="V76" s="175"/>
      <c r="W76" s="175"/>
    </row>
    <row r="77" spans="1:77" s="130" customFormat="1">
      <c r="A77" s="41" t="s">
        <v>491</v>
      </c>
      <c r="B77" s="107" t="s">
        <v>185</v>
      </c>
      <c r="C77" s="339"/>
      <c r="D77" s="339"/>
      <c r="E77" s="156">
        <f t="shared" ref="E77:M77" si="17">SUM(E78:E79)</f>
        <v>0</v>
      </c>
      <c r="F77" s="156">
        <f t="shared" si="17"/>
        <v>0</v>
      </c>
      <c r="G77" s="156">
        <f t="shared" si="17"/>
        <v>0</v>
      </c>
      <c r="H77" s="156">
        <f t="shared" si="17"/>
        <v>0</v>
      </c>
      <c r="I77" s="156">
        <f t="shared" si="17"/>
        <v>0</v>
      </c>
      <c r="J77" s="156">
        <f t="shared" si="17"/>
        <v>0</v>
      </c>
      <c r="K77" s="156">
        <f t="shared" si="17"/>
        <v>0</v>
      </c>
      <c r="L77" s="156">
        <f t="shared" si="17"/>
        <v>0</v>
      </c>
      <c r="M77" s="156">
        <f t="shared" si="17"/>
        <v>0</v>
      </c>
      <c r="N77" s="144"/>
      <c r="O77" s="320"/>
      <c r="P77" s="320"/>
      <c r="Q77" s="320"/>
      <c r="R77" s="144"/>
      <c r="T77" s="175"/>
      <c r="U77" s="175"/>
      <c r="V77" s="175"/>
      <c r="W77" s="175"/>
    </row>
    <row r="78" spans="1:77" s="130" customFormat="1">
      <c r="A78" s="41" t="s">
        <v>492</v>
      </c>
      <c r="B78" s="15" t="s">
        <v>204</v>
      </c>
      <c r="C78" s="339"/>
      <c r="D78" s="339"/>
      <c r="E78" s="147"/>
      <c r="F78" s="147"/>
      <c r="G78" s="147"/>
      <c r="H78" s="147"/>
      <c r="I78" s="147"/>
      <c r="J78" s="147"/>
      <c r="K78" s="147"/>
      <c r="L78" s="147"/>
      <c r="M78" s="147"/>
      <c r="N78" s="144"/>
      <c r="O78" s="320"/>
      <c r="P78" s="320"/>
      <c r="Q78" s="320"/>
      <c r="R78" s="144"/>
      <c r="T78" s="175"/>
      <c r="U78" s="175"/>
      <c r="V78" s="175"/>
      <c r="W78" s="175"/>
    </row>
    <row r="79" spans="1:77" s="130" customFormat="1">
      <c r="A79" s="41" t="s">
        <v>493</v>
      </c>
      <c r="B79" s="15" t="s">
        <v>84</v>
      </c>
      <c r="C79" s="339"/>
      <c r="D79" s="339"/>
      <c r="E79" s="147"/>
      <c r="F79" s="147"/>
      <c r="G79" s="147"/>
      <c r="H79" s="147"/>
      <c r="I79" s="147"/>
      <c r="J79" s="147"/>
      <c r="K79" s="147"/>
      <c r="L79" s="147"/>
      <c r="M79" s="147"/>
      <c r="N79" s="144"/>
      <c r="O79" s="320"/>
      <c r="P79" s="320"/>
      <c r="Q79" s="320"/>
      <c r="R79" s="144"/>
      <c r="T79" s="175"/>
      <c r="U79" s="175"/>
      <c r="V79" s="175"/>
      <c r="W79" s="175"/>
    </row>
    <row r="80" spans="1:77" s="153" customFormat="1">
      <c r="A80" s="118">
        <v>19</v>
      </c>
      <c r="B80" s="11" t="s">
        <v>174</v>
      </c>
      <c r="C80" s="486"/>
      <c r="D80" s="486"/>
      <c r="E80" s="156">
        <f>SUM(E81:E82)</f>
        <v>0</v>
      </c>
      <c r="F80" s="156">
        <f t="shared" ref="F80:M80" si="18">SUM(F81:F82)</f>
        <v>0</v>
      </c>
      <c r="G80" s="156">
        <f t="shared" si="18"/>
        <v>0</v>
      </c>
      <c r="H80" s="156">
        <f t="shared" si="18"/>
        <v>0</v>
      </c>
      <c r="I80" s="156">
        <f t="shared" si="18"/>
        <v>0</v>
      </c>
      <c r="J80" s="156">
        <f t="shared" si="18"/>
        <v>0</v>
      </c>
      <c r="K80" s="156">
        <f t="shared" si="18"/>
        <v>0</v>
      </c>
      <c r="L80" s="156">
        <f t="shared" si="18"/>
        <v>0</v>
      </c>
      <c r="M80" s="156">
        <f t="shared" si="18"/>
        <v>0</v>
      </c>
      <c r="N80" s="144"/>
      <c r="O80" s="320"/>
      <c r="P80" s="320"/>
      <c r="Q80" s="320"/>
      <c r="R80" s="144"/>
      <c r="T80" s="479"/>
      <c r="U80" s="479"/>
      <c r="V80" s="479"/>
      <c r="W80" s="479"/>
    </row>
    <row r="81" spans="1:77" s="130" customFormat="1">
      <c r="A81" s="41" t="s">
        <v>494</v>
      </c>
      <c r="B81" s="107" t="s">
        <v>186</v>
      </c>
      <c r="C81" s="339"/>
      <c r="D81" s="339"/>
      <c r="E81" s="147"/>
      <c r="F81" s="147"/>
      <c r="G81" s="147"/>
      <c r="H81" s="147"/>
      <c r="I81" s="147"/>
      <c r="J81" s="147"/>
      <c r="K81" s="147"/>
      <c r="L81" s="147"/>
      <c r="M81" s="147"/>
      <c r="N81" s="144"/>
      <c r="O81" s="320"/>
      <c r="P81" s="320"/>
      <c r="Q81" s="320"/>
      <c r="R81" s="144"/>
      <c r="T81" s="175"/>
      <c r="U81" s="175"/>
      <c r="V81" s="175"/>
      <c r="W81" s="175"/>
    </row>
    <row r="82" spans="1:77" s="130" customFormat="1">
      <c r="A82" s="41" t="s">
        <v>495</v>
      </c>
      <c r="B82" s="107" t="s">
        <v>212</v>
      </c>
      <c r="C82" s="339"/>
      <c r="D82" s="339"/>
      <c r="E82" s="147"/>
      <c r="F82" s="147"/>
      <c r="G82" s="147"/>
      <c r="H82" s="147"/>
      <c r="I82" s="147"/>
      <c r="J82" s="147"/>
      <c r="K82" s="147"/>
      <c r="L82" s="147"/>
      <c r="M82" s="147"/>
      <c r="N82" s="144"/>
      <c r="O82" s="320"/>
      <c r="P82" s="320"/>
      <c r="Q82" s="320"/>
      <c r="R82" s="144"/>
      <c r="T82" s="175"/>
      <c r="U82" s="175"/>
      <c r="V82" s="175"/>
      <c r="W82" s="175"/>
    </row>
    <row r="83" spans="1:77" s="153" customFormat="1">
      <c r="A83" s="118">
        <v>20</v>
      </c>
      <c r="B83" s="11" t="s">
        <v>175</v>
      </c>
      <c r="C83" s="486"/>
      <c r="D83" s="486"/>
      <c r="E83" s="151">
        <f>E84+E87+E88</f>
        <v>0</v>
      </c>
      <c r="F83" s="151">
        <f t="shared" ref="F83:M83" si="19">F84+F87+F88</f>
        <v>0</v>
      </c>
      <c r="G83" s="151">
        <f t="shared" si="19"/>
        <v>0</v>
      </c>
      <c r="H83" s="151">
        <f t="shared" si="19"/>
        <v>0</v>
      </c>
      <c r="I83" s="151">
        <f t="shared" si="19"/>
        <v>0</v>
      </c>
      <c r="J83" s="151">
        <f t="shared" si="19"/>
        <v>0</v>
      </c>
      <c r="K83" s="151">
        <f t="shared" si="19"/>
        <v>0</v>
      </c>
      <c r="L83" s="151">
        <f t="shared" si="19"/>
        <v>0</v>
      </c>
      <c r="M83" s="151">
        <f t="shared" si="19"/>
        <v>0</v>
      </c>
      <c r="N83" s="144"/>
      <c r="O83" s="320"/>
      <c r="P83" s="320"/>
      <c r="Q83" s="320"/>
      <c r="R83" s="144"/>
      <c r="T83" s="479"/>
      <c r="U83" s="479"/>
      <c r="V83" s="479"/>
      <c r="W83" s="479"/>
    </row>
    <row r="84" spans="1:77" s="130" customFormat="1">
      <c r="A84" s="41" t="s">
        <v>496</v>
      </c>
      <c r="B84" s="107" t="s">
        <v>188</v>
      </c>
      <c r="C84" s="339"/>
      <c r="D84" s="339"/>
      <c r="E84" s="151">
        <f>SUM(E85:E86)</f>
        <v>0</v>
      </c>
      <c r="F84" s="157">
        <f t="shared" ref="F84:M84" si="20">SUM(F85:F86)</f>
        <v>0</v>
      </c>
      <c r="G84" s="157">
        <f t="shared" si="20"/>
        <v>0</v>
      </c>
      <c r="H84" s="157">
        <f t="shared" si="20"/>
        <v>0</v>
      </c>
      <c r="I84" s="157">
        <f t="shared" si="20"/>
        <v>0</v>
      </c>
      <c r="J84" s="157">
        <f t="shared" si="20"/>
        <v>0</v>
      </c>
      <c r="K84" s="157">
        <f t="shared" si="20"/>
        <v>0</v>
      </c>
      <c r="L84" s="157">
        <f t="shared" si="20"/>
        <v>0</v>
      </c>
      <c r="M84" s="157">
        <f t="shared" si="20"/>
        <v>0</v>
      </c>
      <c r="N84" s="144"/>
      <c r="O84" s="320"/>
      <c r="P84" s="320"/>
      <c r="Q84" s="320"/>
      <c r="R84" s="144"/>
      <c r="T84" s="175"/>
      <c r="U84" s="175"/>
      <c r="V84" s="175"/>
      <c r="W84" s="175"/>
    </row>
    <row r="85" spans="1:77" s="130" customFormat="1">
      <c r="A85" s="41" t="s">
        <v>497</v>
      </c>
      <c r="B85" s="15" t="s">
        <v>64</v>
      </c>
      <c r="C85" s="339"/>
      <c r="D85" s="339"/>
      <c r="E85" s="147"/>
      <c r="F85" s="147"/>
      <c r="G85" s="147"/>
      <c r="H85" s="147"/>
      <c r="I85" s="147"/>
      <c r="J85" s="147"/>
      <c r="K85" s="147"/>
      <c r="L85" s="147"/>
      <c r="M85" s="147"/>
      <c r="N85" s="144"/>
      <c r="O85" s="320"/>
      <c r="P85" s="320"/>
      <c r="Q85" s="320"/>
      <c r="R85" s="144"/>
      <c r="T85" s="175"/>
      <c r="U85" s="175"/>
      <c r="V85" s="175"/>
      <c r="W85" s="175"/>
    </row>
    <row r="86" spans="1:77" s="130" customFormat="1">
      <c r="A86" s="41" t="s">
        <v>498</v>
      </c>
      <c r="B86" s="15" t="s">
        <v>84</v>
      </c>
      <c r="C86" s="339"/>
      <c r="D86" s="339"/>
      <c r="E86" s="147"/>
      <c r="F86" s="147"/>
      <c r="G86" s="147"/>
      <c r="H86" s="147"/>
      <c r="I86" s="147"/>
      <c r="J86" s="147"/>
      <c r="K86" s="147"/>
      <c r="L86" s="147"/>
      <c r="M86" s="147"/>
      <c r="N86" s="144"/>
      <c r="O86" s="320"/>
      <c r="P86" s="320"/>
      <c r="Q86" s="320"/>
      <c r="R86" s="144"/>
      <c r="T86" s="175"/>
      <c r="U86" s="175"/>
      <c r="V86" s="175"/>
      <c r="W86" s="175"/>
    </row>
    <row r="87" spans="1:77" s="130" customFormat="1">
      <c r="A87" s="41" t="s">
        <v>499</v>
      </c>
      <c r="B87" s="107" t="s">
        <v>189</v>
      </c>
      <c r="C87" s="339"/>
      <c r="D87" s="339"/>
      <c r="E87" s="129"/>
      <c r="F87" s="129"/>
      <c r="G87" s="129"/>
      <c r="H87" s="129"/>
      <c r="I87" s="129"/>
      <c r="J87" s="129"/>
      <c r="K87" s="129"/>
      <c r="L87" s="129"/>
      <c r="M87" s="129"/>
      <c r="N87" s="144"/>
      <c r="O87" s="320"/>
      <c r="P87" s="320"/>
      <c r="Q87" s="320"/>
      <c r="R87" s="144"/>
      <c r="T87" s="175"/>
      <c r="U87" s="175"/>
      <c r="V87" s="175"/>
      <c r="W87" s="175"/>
    </row>
    <row r="88" spans="1:77" s="130" customFormat="1">
      <c r="A88" s="41" t="s">
        <v>500</v>
      </c>
      <c r="B88" s="107" t="s">
        <v>84</v>
      </c>
      <c r="C88" s="339"/>
      <c r="D88" s="339"/>
      <c r="E88" s="129"/>
      <c r="F88" s="129"/>
      <c r="G88" s="129"/>
      <c r="H88" s="129"/>
      <c r="I88" s="129"/>
      <c r="J88" s="129"/>
      <c r="K88" s="129"/>
      <c r="L88" s="129"/>
      <c r="M88" s="129"/>
      <c r="N88" s="144"/>
      <c r="O88" s="320"/>
      <c r="P88" s="320"/>
      <c r="Q88" s="320"/>
      <c r="R88" s="144"/>
      <c r="T88" s="175"/>
      <c r="U88" s="175"/>
      <c r="V88" s="175"/>
      <c r="W88" s="175"/>
    </row>
    <row r="89" spans="1:77" s="130" customFormat="1">
      <c r="A89" s="106">
        <v>21</v>
      </c>
      <c r="B89" s="106" t="s">
        <v>176</v>
      </c>
      <c r="C89" s="321"/>
      <c r="D89" s="321"/>
      <c r="E89" s="129"/>
      <c r="F89" s="129"/>
      <c r="G89" s="129"/>
      <c r="H89" s="129"/>
      <c r="I89" s="129"/>
      <c r="J89" s="129"/>
      <c r="K89" s="129"/>
      <c r="L89" s="129"/>
      <c r="M89" s="129"/>
      <c r="N89" s="144"/>
      <c r="O89" s="320"/>
      <c r="P89" s="320"/>
      <c r="Q89" s="320"/>
      <c r="R89" s="144"/>
      <c r="T89" s="175"/>
      <c r="U89" s="175"/>
      <c r="V89" s="175"/>
      <c r="W89" s="175"/>
    </row>
    <row r="90" spans="1:77" s="130" customFormat="1">
      <c r="A90" s="106">
        <v>22</v>
      </c>
      <c r="B90" s="106" t="s">
        <v>177</v>
      </c>
      <c r="C90" s="321"/>
      <c r="D90" s="321"/>
      <c r="E90" s="129"/>
      <c r="F90" s="129"/>
      <c r="G90" s="129"/>
      <c r="H90" s="129"/>
      <c r="I90" s="129"/>
      <c r="J90" s="129"/>
      <c r="K90" s="129"/>
      <c r="L90" s="129"/>
      <c r="M90" s="129"/>
      <c r="N90" s="144"/>
      <c r="O90" s="320"/>
      <c r="P90" s="320"/>
      <c r="Q90" s="320"/>
      <c r="R90" s="144"/>
      <c r="T90" s="175"/>
      <c r="U90" s="175"/>
      <c r="V90" s="175"/>
      <c r="W90" s="175"/>
    </row>
    <row r="91" spans="1:77" s="130" customFormat="1">
      <c r="A91" s="106">
        <v>23</v>
      </c>
      <c r="B91" s="106" t="s">
        <v>178</v>
      </c>
      <c r="C91" s="321"/>
      <c r="D91" s="321"/>
      <c r="E91" s="129"/>
      <c r="F91" s="129"/>
      <c r="G91" s="129"/>
      <c r="H91" s="129"/>
      <c r="I91" s="129"/>
      <c r="J91" s="129"/>
      <c r="K91" s="129"/>
      <c r="L91" s="129"/>
      <c r="M91" s="129"/>
      <c r="N91" s="144"/>
      <c r="O91" s="320"/>
      <c r="P91" s="320"/>
      <c r="Q91" s="320"/>
      <c r="R91" s="144"/>
      <c r="T91" s="175"/>
      <c r="U91" s="175"/>
      <c r="V91" s="175"/>
      <c r="W91" s="175"/>
    </row>
    <row r="92" spans="1:77" s="130" customFormat="1">
      <c r="A92" s="106">
        <v>24</v>
      </c>
      <c r="B92" s="106" t="s">
        <v>179</v>
      </c>
      <c r="C92" s="321"/>
      <c r="D92" s="321"/>
      <c r="E92" s="129"/>
      <c r="F92" s="129"/>
      <c r="G92" s="129"/>
      <c r="H92" s="129"/>
      <c r="I92" s="129"/>
      <c r="J92" s="129"/>
      <c r="K92" s="129"/>
      <c r="L92" s="129"/>
      <c r="M92" s="129"/>
      <c r="N92" s="144"/>
      <c r="O92" s="320"/>
      <c r="P92" s="320"/>
      <c r="Q92" s="320"/>
      <c r="R92" s="144"/>
      <c r="T92" s="175"/>
      <c r="U92" s="175"/>
      <c r="V92" s="175"/>
      <c r="W92" s="175"/>
    </row>
    <row r="93" spans="1:77" s="130" customFormat="1">
      <c r="A93" s="106">
        <v>25</v>
      </c>
      <c r="B93" s="106" t="s">
        <v>608</v>
      </c>
      <c r="C93" s="321"/>
      <c r="D93" s="321"/>
      <c r="E93" s="93"/>
      <c r="F93" s="93"/>
      <c r="G93" s="93"/>
      <c r="H93" s="93"/>
      <c r="I93" s="93"/>
      <c r="J93" s="93"/>
      <c r="K93" s="93"/>
      <c r="L93" s="93"/>
      <c r="M93" s="93"/>
      <c r="N93" s="144"/>
      <c r="O93" s="320"/>
      <c r="P93" s="320"/>
      <c r="Q93" s="320"/>
      <c r="R93" s="144"/>
      <c r="T93" s="175"/>
      <c r="U93" s="175"/>
      <c r="V93" s="175"/>
      <c r="W93" s="175"/>
    </row>
    <row r="94" spans="1:77" s="94" customFormat="1">
      <c r="A94" s="466"/>
      <c r="B94" s="183"/>
      <c r="C94" s="320"/>
      <c r="D94" s="320"/>
      <c r="E94" s="130"/>
      <c r="F94" s="130"/>
      <c r="G94" s="130"/>
      <c r="H94" s="130"/>
      <c r="I94" s="130"/>
      <c r="J94" s="130"/>
      <c r="K94" s="130"/>
      <c r="L94" s="130"/>
      <c r="M94" s="130"/>
      <c r="N94" s="130"/>
      <c r="O94" s="320"/>
      <c r="P94" s="320"/>
      <c r="Q94" s="320"/>
      <c r="R94" s="130"/>
      <c r="S94" s="130"/>
      <c r="T94" s="175"/>
      <c r="U94" s="175"/>
      <c r="V94" s="175"/>
      <c r="W94" s="175"/>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c r="BI94" s="130"/>
      <c r="BJ94" s="130"/>
      <c r="BK94" s="130"/>
      <c r="BL94" s="130"/>
      <c r="BM94" s="130"/>
      <c r="BN94" s="130"/>
      <c r="BO94" s="130"/>
      <c r="BP94" s="130"/>
      <c r="BQ94" s="130"/>
      <c r="BR94" s="130"/>
      <c r="BS94" s="130"/>
      <c r="BT94" s="130"/>
      <c r="BU94" s="130"/>
      <c r="BV94" s="130"/>
      <c r="BW94" s="130"/>
      <c r="BX94" s="130"/>
      <c r="BY94" s="130"/>
    </row>
    <row r="95" spans="1:77" s="94" customFormat="1">
      <c r="A95" s="132">
        <v>26</v>
      </c>
      <c r="B95" s="102" t="s">
        <v>580</v>
      </c>
      <c r="C95" s="480"/>
      <c r="D95" s="480"/>
      <c r="E95" s="152">
        <f t="shared" ref="E95:M95" si="21">E35+E56+E57+E62+E66+E80+E83+E89+E90+E91+E92+E93</f>
        <v>0</v>
      </c>
      <c r="F95" s="152">
        <f t="shared" si="21"/>
        <v>0</v>
      </c>
      <c r="G95" s="152">
        <f t="shared" si="21"/>
        <v>0</v>
      </c>
      <c r="H95" s="152">
        <f t="shared" si="21"/>
        <v>0</v>
      </c>
      <c r="I95" s="152">
        <f t="shared" si="21"/>
        <v>0</v>
      </c>
      <c r="J95" s="152">
        <f t="shared" si="21"/>
        <v>0</v>
      </c>
      <c r="K95" s="152">
        <f t="shared" si="21"/>
        <v>0</v>
      </c>
      <c r="L95" s="152">
        <f t="shared" si="21"/>
        <v>0</v>
      </c>
      <c r="M95" s="152">
        <f t="shared" si="21"/>
        <v>0</v>
      </c>
      <c r="N95" s="481"/>
      <c r="O95" s="320"/>
      <c r="P95" s="320"/>
      <c r="Q95" s="320"/>
      <c r="R95" s="481"/>
      <c r="S95" s="130"/>
      <c r="T95" s="175"/>
      <c r="U95" s="175"/>
      <c r="V95" s="175"/>
      <c r="W95" s="175"/>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c r="BT95" s="130"/>
      <c r="BU95" s="130"/>
      <c r="BV95" s="130"/>
      <c r="BW95" s="130"/>
      <c r="BX95" s="130"/>
      <c r="BY95" s="130"/>
    </row>
    <row r="96" spans="1:77" s="94" customFormat="1">
      <c r="A96" s="463"/>
      <c r="B96" s="347"/>
      <c r="C96" s="346"/>
      <c r="D96" s="346"/>
      <c r="E96" s="481"/>
      <c r="F96" s="481"/>
      <c r="G96" s="481"/>
      <c r="H96" s="481"/>
      <c r="I96" s="481"/>
      <c r="J96" s="481"/>
      <c r="K96" s="481"/>
      <c r="L96" s="481"/>
      <c r="M96" s="481"/>
      <c r="N96" s="481"/>
      <c r="O96" s="320"/>
      <c r="P96" s="320"/>
      <c r="Q96" s="320"/>
      <c r="R96" s="481"/>
      <c r="S96" s="130"/>
      <c r="T96" s="175"/>
      <c r="U96" s="175"/>
      <c r="V96" s="175"/>
      <c r="W96" s="175"/>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c r="BO96" s="130"/>
      <c r="BP96" s="130"/>
      <c r="BQ96" s="130"/>
      <c r="BR96" s="130"/>
      <c r="BS96" s="130"/>
      <c r="BT96" s="130"/>
      <c r="BU96" s="130"/>
      <c r="BV96" s="130"/>
      <c r="BW96" s="130"/>
      <c r="BX96" s="130"/>
      <c r="BY96" s="130"/>
    </row>
    <row r="97" spans="1:77" s="94" customFormat="1">
      <c r="A97" s="132">
        <v>27</v>
      </c>
      <c r="B97" s="102" t="s">
        <v>261</v>
      </c>
      <c r="C97" s="480"/>
      <c r="D97" s="480"/>
      <c r="E97" s="135">
        <f t="shared" ref="E97:M97" si="22">E32+E95</f>
        <v>0</v>
      </c>
      <c r="F97" s="135">
        <f t="shared" si="22"/>
        <v>0</v>
      </c>
      <c r="G97" s="135">
        <f t="shared" si="22"/>
        <v>0</v>
      </c>
      <c r="H97" s="135">
        <f t="shared" si="22"/>
        <v>0</v>
      </c>
      <c r="I97" s="135">
        <f t="shared" si="22"/>
        <v>0</v>
      </c>
      <c r="J97" s="135">
        <f t="shared" si="22"/>
        <v>0</v>
      </c>
      <c r="K97" s="135">
        <f t="shared" si="22"/>
        <v>0</v>
      </c>
      <c r="L97" s="135">
        <f t="shared" si="22"/>
        <v>0</v>
      </c>
      <c r="M97" s="135">
        <f t="shared" si="22"/>
        <v>0</v>
      </c>
      <c r="N97" s="481"/>
      <c r="O97" s="320"/>
      <c r="P97" s="320"/>
      <c r="Q97" s="320"/>
      <c r="R97" s="481"/>
      <c r="S97" s="130"/>
      <c r="T97" s="175"/>
      <c r="U97" s="175"/>
      <c r="V97" s="175"/>
      <c r="W97" s="175"/>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c r="BO97" s="130"/>
      <c r="BP97" s="130"/>
      <c r="BQ97" s="130"/>
      <c r="BR97" s="130"/>
      <c r="BS97" s="130"/>
      <c r="BT97" s="130"/>
      <c r="BU97" s="130"/>
      <c r="BV97" s="130"/>
      <c r="BW97" s="130"/>
      <c r="BX97" s="130"/>
      <c r="BY97" s="130"/>
    </row>
    <row r="98" spans="1:77" s="94" customFormat="1">
      <c r="A98" s="463"/>
      <c r="B98" s="347"/>
      <c r="C98" s="346"/>
      <c r="D98" s="346"/>
      <c r="E98" s="481"/>
      <c r="F98" s="481"/>
      <c r="G98" s="481"/>
      <c r="H98" s="481"/>
      <c r="I98" s="481"/>
      <c r="J98" s="481"/>
      <c r="K98" s="481"/>
      <c r="L98" s="481"/>
      <c r="M98" s="481"/>
      <c r="N98" s="481"/>
      <c r="O98" s="320"/>
      <c r="P98" s="320"/>
      <c r="Q98" s="320"/>
      <c r="R98" s="481"/>
      <c r="S98" s="130"/>
      <c r="T98" s="175"/>
      <c r="U98" s="175"/>
      <c r="V98" s="175"/>
      <c r="W98" s="175"/>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130"/>
      <c r="BR98" s="130"/>
      <c r="BS98" s="130"/>
      <c r="BT98" s="130"/>
      <c r="BU98" s="130"/>
      <c r="BV98" s="130"/>
      <c r="BW98" s="130"/>
      <c r="BX98" s="130"/>
      <c r="BY98" s="130"/>
    </row>
    <row r="99" spans="1:77" s="94" customFormat="1">
      <c r="A99" s="466"/>
      <c r="B99" s="9" t="s">
        <v>332</v>
      </c>
      <c r="C99" s="475"/>
      <c r="D99" s="475"/>
      <c r="E99" s="489"/>
      <c r="F99" s="489"/>
      <c r="G99" s="489"/>
      <c r="H99" s="489"/>
      <c r="I99" s="130"/>
      <c r="J99" s="130"/>
      <c r="K99" s="130"/>
      <c r="L99" s="489"/>
      <c r="M99" s="130"/>
      <c r="N99" s="476"/>
      <c r="O99" s="320"/>
      <c r="P99" s="320"/>
      <c r="Q99" s="320"/>
      <c r="R99" s="476"/>
      <c r="S99" s="130"/>
      <c r="T99" s="175"/>
      <c r="U99" s="175"/>
      <c r="V99" s="175"/>
      <c r="W99" s="175"/>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0"/>
      <c r="BT99" s="130"/>
      <c r="BU99" s="130"/>
      <c r="BV99" s="130"/>
      <c r="BW99" s="130"/>
      <c r="BX99" s="130"/>
      <c r="BY99" s="130"/>
    </row>
    <row r="100" spans="1:77" s="153" customFormat="1">
      <c r="A100" s="118">
        <v>28</v>
      </c>
      <c r="B100" s="41" t="s">
        <v>532</v>
      </c>
      <c r="C100" s="323"/>
      <c r="D100" s="323"/>
      <c r="E100" s="158">
        <f t="shared" ref="E100:M100" si="23">SUM(E101:E105)</f>
        <v>0</v>
      </c>
      <c r="F100" s="158">
        <f t="shared" si="23"/>
        <v>0</v>
      </c>
      <c r="G100" s="158">
        <f t="shared" si="23"/>
        <v>0</v>
      </c>
      <c r="H100" s="158">
        <f t="shared" si="23"/>
        <v>0</v>
      </c>
      <c r="I100" s="158">
        <f t="shared" si="23"/>
        <v>0</v>
      </c>
      <c r="J100" s="158">
        <f t="shared" si="23"/>
        <v>0</v>
      </c>
      <c r="K100" s="158">
        <f t="shared" si="23"/>
        <v>0</v>
      </c>
      <c r="L100" s="158">
        <f t="shared" si="23"/>
        <v>0</v>
      </c>
      <c r="M100" s="158">
        <f t="shared" si="23"/>
        <v>0</v>
      </c>
      <c r="N100" s="144"/>
      <c r="O100" s="320"/>
      <c r="P100" s="320"/>
      <c r="Q100" s="320"/>
      <c r="R100" s="144"/>
      <c r="T100" s="479"/>
      <c r="U100" s="479"/>
      <c r="V100" s="479"/>
      <c r="W100" s="479"/>
    </row>
    <row r="101" spans="1:77" s="130" customFormat="1">
      <c r="A101" s="41" t="s">
        <v>501</v>
      </c>
      <c r="B101" s="7" t="s">
        <v>530</v>
      </c>
      <c r="C101" s="339"/>
      <c r="D101" s="339"/>
      <c r="E101" s="147"/>
      <c r="F101" s="154"/>
      <c r="G101" s="154"/>
      <c r="H101" s="154"/>
      <c r="I101" s="154"/>
      <c r="J101" s="154"/>
      <c r="K101" s="154"/>
      <c r="L101" s="154"/>
      <c r="M101" s="154"/>
      <c r="N101" s="144"/>
      <c r="O101" s="320"/>
      <c r="P101" s="320"/>
      <c r="Q101" s="320"/>
      <c r="R101" s="144"/>
      <c r="T101" s="175"/>
      <c r="U101" s="175"/>
      <c r="V101" s="175"/>
      <c r="W101" s="175"/>
    </row>
    <row r="102" spans="1:77" s="130" customFormat="1">
      <c r="A102" s="41" t="s">
        <v>502</v>
      </c>
      <c r="B102" s="7" t="s">
        <v>531</v>
      </c>
      <c r="C102" s="339"/>
      <c r="D102" s="339"/>
      <c r="E102" s="129"/>
      <c r="F102" s="131"/>
      <c r="G102" s="131"/>
      <c r="H102" s="131"/>
      <c r="I102" s="131"/>
      <c r="J102" s="131"/>
      <c r="K102" s="131"/>
      <c r="L102" s="131"/>
      <c r="M102" s="131"/>
      <c r="N102" s="144"/>
      <c r="O102" s="320"/>
      <c r="P102" s="320"/>
      <c r="Q102" s="320"/>
      <c r="R102" s="144"/>
      <c r="T102" s="175"/>
      <c r="U102" s="175"/>
      <c r="V102" s="175"/>
      <c r="W102" s="175"/>
    </row>
    <row r="103" spans="1:77" s="130" customFormat="1">
      <c r="A103" s="41" t="s">
        <v>503</v>
      </c>
      <c r="B103" s="7" t="s">
        <v>612</v>
      </c>
      <c r="C103" s="339"/>
      <c r="D103" s="339"/>
      <c r="E103" s="129"/>
      <c r="F103" s="131"/>
      <c r="G103" s="131"/>
      <c r="H103" s="131"/>
      <c r="I103" s="131"/>
      <c r="J103" s="131"/>
      <c r="K103" s="131"/>
      <c r="L103" s="131"/>
      <c r="M103" s="131"/>
      <c r="N103" s="144"/>
      <c r="O103" s="320"/>
      <c r="P103" s="320"/>
      <c r="Q103" s="320"/>
      <c r="R103" s="144"/>
      <c r="T103" s="175"/>
      <c r="U103" s="175"/>
      <c r="V103" s="175"/>
      <c r="W103" s="175"/>
    </row>
    <row r="104" spans="1:77" s="130" customFormat="1">
      <c r="A104" s="41" t="s">
        <v>504</v>
      </c>
      <c r="B104" s="7" t="s">
        <v>519</v>
      </c>
      <c r="C104" s="339"/>
      <c r="D104" s="339"/>
      <c r="E104" s="129"/>
      <c r="F104" s="131"/>
      <c r="G104" s="131"/>
      <c r="H104" s="131"/>
      <c r="I104" s="131"/>
      <c r="J104" s="131"/>
      <c r="K104" s="131"/>
      <c r="L104" s="131"/>
      <c r="M104" s="131"/>
      <c r="N104" s="144"/>
      <c r="O104" s="320"/>
      <c r="P104" s="320"/>
      <c r="Q104" s="320"/>
      <c r="R104" s="144"/>
      <c r="T104" s="175"/>
      <c r="U104" s="175"/>
      <c r="V104" s="175"/>
      <c r="W104" s="175"/>
    </row>
    <row r="105" spans="1:77" s="130" customFormat="1">
      <c r="A105" s="41" t="s">
        <v>505</v>
      </c>
      <c r="B105" s="7" t="s">
        <v>520</v>
      </c>
      <c r="C105" s="339"/>
      <c r="D105" s="339"/>
      <c r="E105" s="129"/>
      <c r="F105" s="131"/>
      <c r="G105" s="131"/>
      <c r="H105" s="131"/>
      <c r="I105" s="131"/>
      <c r="J105" s="131"/>
      <c r="K105" s="131"/>
      <c r="L105" s="131"/>
      <c r="M105" s="131"/>
      <c r="N105" s="144"/>
      <c r="O105" s="320"/>
      <c r="P105" s="320"/>
      <c r="Q105" s="320"/>
      <c r="R105" s="144"/>
      <c r="T105" s="175"/>
      <c r="U105" s="175"/>
      <c r="V105" s="175"/>
      <c r="W105" s="175"/>
    </row>
    <row r="106" spans="1:77" s="130" customFormat="1">
      <c r="A106" s="118">
        <f>A100+1</f>
        <v>29</v>
      </c>
      <c r="B106" s="109" t="s">
        <v>563</v>
      </c>
      <c r="C106" s="320"/>
      <c r="D106" s="320"/>
      <c r="E106" s="159">
        <f>'OpRisk Scenario &amp; Projections'!F43</f>
        <v>0</v>
      </c>
      <c r="F106" s="159">
        <f>'OpRisk Scenario &amp; Projections'!G43</f>
        <v>0</v>
      </c>
      <c r="G106" s="159">
        <f>'OpRisk Scenario &amp; Projections'!H43</f>
        <v>0</v>
      </c>
      <c r="H106" s="159">
        <f>'OpRisk Scenario &amp; Projections'!I43</f>
        <v>0</v>
      </c>
      <c r="I106" s="159">
        <f>'OpRisk Scenario &amp; Projections'!J43</f>
        <v>0</v>
      </c>
      <c r="J106" s="159">
        <f>'OpRisk Scenario &amp; Projections'!K43</f>
        <v>0</v>
      </c>
      <c r="K106" s="159">
        <f>'OpRisk Scenario &amp; Projections'!L43</f>
        <v>0</v>
      </c>
      <c r="L106" s="159">
        <f>'OpRisk Scenario &amp; Projections'!M43</f>
        <v>0</v>
      </c>
      <c r="M106" s="159">
        <f>'OpRisk Scenario &amp; Projections'!N43</f>
        <v>0</v>
      </c>
      <c r="N106" s="144"/>
      <c r="O106" s="320"/>
      <c r="P106" s="320"/>
      <c r="Q106" s="320"/>
      <c r="R106" s="144"/>
      <c r="T106" s="175"/>
      <c r="U106" s="175"/>
      <c r="V106" s="175"/>
      <c r="W106" s="175"/>
    </row>
    <row r="107" spans="1:77" s="130" customFormat="1" ht="30">
      <c r="A107" s="121">
        <f>A106+1</f>
        <v>30</v>
      </c>
      <c r="B107" s="315" t="s">
        <v>573</v>
      </c>
      <c r="C107" s="320"/>
      <c r="D107" s="320"/>
      <c r="E107" s="147"/>
      <c r="F107" s="154"/>
      <c r="G107" s="154"/>
      <c r="H107" s="154"/>
      <c r="I107" s="154"/>
      <c r="J107" s="154"/>
      <c r="K107" s="154"/>
      <c r="L107" s="154"/>
      <c r="M107" s="154"/>
      <c r="N107" s="144"/>
      <c r="O107" s="320"/>
      <c r="P107" s="320"/>
      <c r="Q107" s="320"/>
      <c r="R107" s="144"/>
      <c r="T107" s="175"/>
      <c r="U107" s="175"/>
      <c r="V107" s="175"/>
      <c r="W107" s="175"/>
    </row>
    <row r="108" spans="1:77" s="153" customFormat="1">
      <c r="A108" s="118">
        <f>A107+1</f>
        <v>31</v>
      </c>
      <c r="B108" s="106" t="s">
        <v>581</v>
      </c>
      <c r="C108" s="490"/>
      <c r="D108" s="490"/>
      <c r="E108" s="147"/>
      <c r="F108" s="154"/>
      <c r="G108" s="154"/>
      <c r="H108" s="154"/>
      <c r="I108" s="154"/>
      <c r="J108" s="154"/>
      <c r="K108" s="154"/>
      <c r="L108" s="154"/>
      <c r="M108" s="154"/>
      <c r="N108" s="144"/>
      <c r="O108" s="320"/>
      <c r="P108" s="320"/>
      <c r="Q108" s="320"/>
      <c r="R108" s="144"/>
      <c r="T108" s="479"/>
      <c r="U108" s="479"/>
      <c r="V108" s="479"/>
      <c r="W108" s="479"/>
    </row>
    <row r="109" spans="1:77" s="130" customFormat="1">
      <c r="A109" s="118">
        <f t="shared" ref="A109:A116" si="24">A108+1</f>
        <v>32</v>
      </c>
      <c r="B109" s="109" t="s">
        <v>441</v>
      </c>
      <c r="C109" s="320"/>
      <c r="D109" s="100" t="s">
        <v>516</v>
      </c>
      <c r="E109" s="147"/>
      <c r="F109" s="154"/>
      <c r="G109" s="154"/>
      <c r="H109" s="154"/>
      <c r="I109" s="154"/>
      <c r="J109" s="154"/>
      <c r="K109" s="154"/>
      <c r="L109" s="154"/>
      <c r="M109" s="154"/>
      <c r="N109" s="144"/>
      <c r="O109" s="320"/>
      <c r="P109" s="320"/>
      <c r="Q109" s="320"/>
      <c r="R109" s="144"/>
      <c r="T109" s="175"/>
      <c r="U109" s="175"/>
      <c r="V109" s="175"/>
      <c r="W109" s="175"/>
    </row>
    <row r="110" spans="1:77" s="130" customFormat="1">
      <c r="A110" s="118">
        <f t="shared" si="24"/>
        <v>33</v>
      </c>
      <c r="B110" s="39" t="s">
        <v>522</v>
      </c>
      <c r="C110" s="320"/>
      <c r="D110" s="100" t="s">
        <v>517</v>
      </c>
      <c r="E110" s="147"/>
      <c r="F110" s="154"/>
      <c r="G110" s="154"/>
      <c r="H110" s="154"/>
      <c r="I110" s="154"/>
      <c r="J110" s="154"/>
      <c r="K110" s="154"/>
      <c r="L110" s="154"/>
      <c r="M110" s="154"/>
      <c r="N110" s="144"/>
      <c r="O110" s="320"/>
      <c r="P110" s="320"/>
      <c r="Q110" s="320"/>
      <c r="R110" s="144"/>
      <c r="T110" s="175"/>
      <c r="U110" s="175"/>
      <c r="V110" s="175"/>
      <c r="W110" s="175"/>
    </row>
    <row r="111" spans="1:77" s="130" customFormat="1">
      <c r="A111" s="118">
        <f t="shared" si="24"/>
        <v>34</v>
      </c>
      <c r="B111" s="39" t="s">
        <v>582</v>
      </c>
      <c r="C111" s="320"/>
      <c r="D111" s="320"/>
      <c r="E111" s="160">
        <f>SUM(E112:E113)</f>
        <v>0</v>
      </c>
      <c r="F111" s="160">
        <f t="shared" ref="F111:M111" si="25">SUM(F112:F113)</f>
        <v>0</v>
      </c>
      <c r="G111" s="160">
        <f t="shared" si="25"/>
        <v>0</v>
      </c>
      <c r="H111" s="160">
        <f t="shared" si="25"/>
        <v>0</v>
      </c>
      <c r="I111" s="160">
        <f t="shared" si="25"/>
        <v>0</v>
      </c>
      <c r="J111" s="160">
        <f t="shared" si="25"/>
        <v>0</v>
      </c>
      <c r="K111" s="160">
        <f t="shared" si="25"/>
        <v>0</v>
      </c>
      <c r="L111" s="160">
        <f t="shared" si="25"/>
        <v>0</v>
      </c>
      <c r="M111" s="160">
        <f t="shared" si="25"/>
        <v>0</v>
      </c>
      <c r="N111" s="144"/>
      <c r="O111" s="320"/>
      <c r="P111" s="320"/>
      <c r="Q111" s="320"/>
      <c r="R111" s="144"/>
      <c r="T111" s="175"/>
      <c r="U111" s="175"/>
      <c r="V111" s="175"/>
      <c r="W111" s="175"/>
    </row>
    <row r="112" spans="1:77" s="130" customFormat="1">
      <c r="A112" s="118" t="s">
        <v>574</v>
      </c>
      <c r="B112" s="7" t="s">
        <v>855</v>
      </c>
      <c r="C112" s="320"/>
      <c r="D112" s="320"/>
      <c r="E112" s="147"/>
      <c r="F112" s="154"/>
      <c r="G112" s="154"/>
      <c r="H112" s="154"/>
      <c r="I112" s="154"/>
      <c r="J112" s="154"/>
      <c r="K112" s="154"/>
      <c r="L112" s="154"/>
      <c r="M112" s="154"/>
      <c r="N112" s="144"/>
      <c r="O112" s="320"/>
      <c r="P112" s="320"/>
      <c r="Q112" s="320"/>
      <c r="R112" s="144"/>
      <c r="T112" s="175"/>
      <c r="U112" s="175"/>
      <c r="V112" s="175"/>
      <c r="W112" s="175"/>
    </row>
    <row r="113" spans="1:77" s="130" customFormat="1">
      <c r="A113" s="118" t="s">
        <v>575</v>
      </c>
      <c r="B113" s="7" t="s">
        <v>84</v>
      </c>
      <c r="C113" s="320"/>
      <c r="D113" s="320"/>
      <c r="E113" s="147"/>
      <c r="F113" s="154"/>
      <c r="G113" s="154"/>
      <c r="H113" s="154"/>
      <c r="I113" s="154"/>
      <c r="J113" s="154"/>
      <c r="K113" s="154"/>
      <c r="L113" s="154"/>
      <c r="M113" s="154"/>
      <c r="N113" s="144"/>
      <c r="O113" s="320"/>
      <c r="P113" s="320"/>
      <c r="Q113" s="320"/>
      <c r="R113" s="144"/>
      <c r="T113" s="175"/>
      <c r="U113" s="175"/>
      <c r="V113" s="175"/>
      <c r="W113" s="175"/>
    </row>
    <row r="114" spans="1:77" s="130" customFormat="1">
      <c r="A114" s="118">
        <f>A111+1</f>
        <v>35</v>
      </c>
      <c r="B114" s="39" t="s">
        <v>333</v>
      </c>
      <c r="C114" s="320"/>
      <c r="D114" s="320"/>
      <c r="E114" s="147"/>
      <c r="F114" s="154"/>
      <c r="G114" s="154"/>
      <c r="H114" s="154"/>
      <c r="I114" s="154"/>
      <c r="J114" s="154"/>
      <c r="K114" s="154"/>
      <c r="L114" s="154"/>
      <c r="M114" s="154"/>
      <c r="N114" s="144"/>
      <c r="O114" s="320"/>
      <c r="P114" s="320"/>
      <c r="Q114" s="320"/>
      <c r="R114" s="144"/>
      <c r="T114" s="175"/>
      <c r="U114" s="175"/>
      <c r="V114" s="175"/>
      <c r="W114" s="175"/>
    </row>
    <row r="115" spans="1:77" s="130" customFormat="1">
      <c r="A115" s="118">
        <f t="shared" si="24"/>
        <v>36</v>
      </c>
      <c r="B115" s="39" t="s">
        <v>920</v>
      </c>
      <c r="C115" s="320"/>
      <c r="D115" s="320"/>
      <c r="E115" s="147"/>
      <c r="F115" s="154"/>
      <c r="G115" s="154"/>
      <c r="H115" s="154"/>
      <c r="I115" s="154"/>
      <c r="J115" s="154"/>
      <c r="K115" s="154"/>
      <c r="L115" s="154"/>
      <c r="M115" s="154"/>
      <c r="N115" s="144"/>
      <c r="O115" s="320"/>
      <c r="P115" s="320"/>
      <c r="Q115" s="320"/>
      <c r="R115" s="144"/>
      <c r="T115" s="175"/>
      <c r="U115" s="175"/>
      <c r="V115" s="175"/>
      <c r="W115" s="175"/>
    </row>
    <row r="116" spans="1:77" s="130" customFormat="1">
      <c r="A116" s="118">
        <f t="shared" si="24"/>
        <v>37</v>
      </c>
      <c r="B116" s="39" t="s">
        <v>613</v>
      </c>
      <c r="C116" s="320"/>
      <c r="D116" s="320"/>
      <c r="E116" s="129"/>
      <c r="F116" s="131"/>
      <c r="G116" s="131"/>
      <c r="H116" s="131"/>
      <c r="I116" s="131"/>
      <c r="J116" s="131"/>
      <c r="K116" s="131"/>
      <c r="L116" s="131"/>
      <c r="M116" s="131"/>
      <c r="N116" s="144"/>
      <c r="O116" s="320"/>
      <c r="P116" s="320"/>
      <c r="Q116" s="320"/>
      <c r="R116" s="144"/>
      <c r="T116" s="175"/>
      <c r="U116" s="175"/>
      <c r="V116" s="175"/>
      <c r="W116" s="175"/>
    </row>
    <row r="117" spans="1:77" s="94" customFormat="1">
      <c r="A117" s="463"/>
      <c r="B117" s="347"/>
      <c r="C117" s="346"/>
      <c r="D117" s="346"/>
      <c r="E117" s="481"/>
      <c r="F117" s="481"/>
      <c r="G117" s="481"/>
      <c r="H117" s="481"/>
      <c r="I117" s="481"/>
      <c r="J117" s="481"/>
      <c r="K117" s="481"/>
      <c r="L117" s="481"/>
      <c r="M117" s="481"/>
      <c r="N117" s="481"/>
      <c r="O117" s="320"/>
      <c r="P117" s="320"/>
      <c r="Q117" s="320"/>
      <c r="R117" s="481"/>
      <c r="S117" s="130"/>
      <c r="T117" s="175"/>
      <c r="U117" s="175"/>
      <c r="V117" s="175"/>
      <c r="W117" s="175"/>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c r="BH117" s="130"/>
      <c r="BI117" s="130"/>
      <c r="BJ117" s="130"/>
      <c r="BK117" s="130"/>
      <c r="BL117" s="130"/>
      <c r="BM117" s="130"/>
      <c r="BN117" s="130"/>
      <c r="BO117" s="130"/>
      <c r="BP117" s="130"/>
      <c r="BQ117" s="130"/>
      <c r="BR117" s="130"/>
      <c r="BS117" s="130"/>
      <c r="BT117" s="130"/>
      <c r="BU117" s="130"/>
      <c r="BV117" s="130"/>
      <c r="BW117" s="130"/>
      <c r="BX117" s="130"/>
      <c r="BY117" s="130"/>
    </row>
    <row r="118" spans="1:77" s="94" customFormat="1">
      <c r="A118" s="132">
        <v>38</v>
      </c>
      <c r="B118" s="102" t="s">
        <v>542</v>
      </c>
      <c r="C118" s="480"/>
      <c r="D118" s="480"/>
      <c r="E118" s="152">
        <f t="shared" ref="E118:M118" si="26">E100+SUM(E106:E111)+SUM(E114:E116)</f>
        <v>0</v>
      </c>
      <c r="F118" s="152">
        <f t="shared" si="26"/>
        <v>0</v>
      </c>
      <c r="G118" s="152">
        <f t="shared" si="26"/>
        <v>0</v>
      </c>
      <c r="H118" s="152">
        <f t="shared" si="26"/>
        <v>0</v>
      </c>
      <c r="I118" s="152">
        <f t="shared" si="26"/>
        <v>0</v>
      </c>
      <c r="J118" s="152">
        <f t="shared" si="26"/>
        <v>0</v>
      </c>
      <c r="K118" s="152">
        <f t="shared" si="26"/>
        <v>0</v>
      </c>
      <c r="L118" s="152">
        <f t="shared" si="26"/>
        <v>0</v>
      </c>
      <c r="M118" s="152">
        <f t="shared" si="26"/>
        <v>0</v>
      </c>
      <c r="N118" s="481"/>
      <c r="O118" s="320"/>
      <c r="P118" s="320"/>
      <c r="Q118" s="320"/>
      <c r="R118" s="481"/>
      <c r="S118" s="130"/>
      <c r="T118" s="175"/>
      <c r="U118" s="175"/>
      <c r="V118" s="175"/>
      <c r="W118" s="175"/>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0"/>
      <c r="AW118" s="130"/>
      <c r="AX118" s="130"/>
      <c r="AY118" s="130"/>
      <c r="AZ118" s="130"/>
      <c r="BA118" s="130"/>
      <c r="BB118" s="130"/>
      <c r="BC118" s="130"/>
      <c r="BD118" s="130"/>
      <c r="BE118" s="130"/>
      <c r="BF118" s="130"/>
      <c r="BG118" s="130"/>
      <c r="BH118" s="130"/>
      <c r="BI118" s="130"/>
      <c r="BJ118" s="130"/>
      <c r="BK118" s="130"/>
      <c r="BL118" s="130"/>
      <c r="BM118" s="130"/>
      <c r="BN118" s="130"/>
      <c r="BO118" s="130"/>
      <c r="BP118" s="130"/>
      <c r="BQ118" s="130"/>
      <c r="BR118" s="130"/>
      <c r="BS118" s="130"/>
      <c r="BT118" s="130"/>
      <c r="BU118" s="130"/>
      <c r="BV118" s="130"/>
      <c r="BW118" s="130"/>
      <c r="BX118" s="130"/>
      <c r="BY118" s="130"/>
    </row>
    <row r="119" spans="1:77" s="94" customFormat="1" ht="15.75" thickBot="1">
      <c r="A119" s="491"/>
      <c r="B119" s="492"/>
      <c r="C119" s="493"/>
      <c r="D119" s="493"/>
      <c r="E119" s="494"/>
      <c r="F119" s="494"/>
      <c r="G119" s="494"/>
      <c r="H119" s="494"/>
      <c r="I119" s="494"/>
      <c r="J119" s="494"/>
      <c r="K119" s="494"/>
      <c r="L119" s="494"/>
      <c r="M119" s="494"/>
      <c r="N119" s="481"/>
      <c r="O119" s="320"/>
      <c r="P119" s="320"/>
      <c r="Q119" s="320"/>
      <c r="R119" s="481"/>
      <c r="S119" s="130"/>
      <c r="T119" s="175"/>
      <c r="U119" s="175"/>
      <c r="V119" s="175"/>
      <c r="W119" s="175"/>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c r="BI119" s="130"/>
      <c r="BJ119" s="130"/>
      <c r="BK119" s="130"/>
      <c r="BL119" s="130"/>
      <c r="BM119" s="130"/>
      <c r="BN119" s="130"/>
      <c r="BO119" s="130"/>
      <c r="BP119" s="130"/>
      <c r="BQ119" s="130"/>
      <c r="BR119" s="130"/>
      <c r="BS119" s="130"/>
      <c r="BT119" s="130"/>
      <c r="BU119" s="130"/>
      <c r="BV119" s="130"/>
      <c r="BW119" s="130"/>
      <c r="BX119" s="130"/>
      <c r="BY119" s="130"/>
    </row>
    <row r="120" spans="1:77" s="163" customFormat="1" ht="75.75" thickBot="1">
      <c r="A120" s="161">
        <v>39</v>
      </c>
      <c r="B120" s="110" t="s">
        <v>506</v>
      </c>
      <c r="C120" s="495"/>
      <c r="D120" s="210" t="s">
        <v>675</v>
      </c>
      <c r="E120" s="162">
        <f t="shared" ref="E120:M120" si="27">E97-E118</f>
        <v>0</v>
      </c>
      <c r="F120" s="162">
        <f t="shared" si="27"/>
        <v>0</v>
      </c>
      <c r="G120" s="162">
        <f t="shared" si="27"/>
        <v>0</v>
      </c>
      <c r="H120" s="162">
        <f t="shared" si="27"/>
        <v>0</v>
      </c>
      <c r="I120" s="162">
        <f t="shared" si="27"/>
        <v>0</v>
      </c>
      <c r="J120" s="162">
        <f t="shared" si="27"/>
        <v>0</v>
      </c>
      <c r="K120" s="162">
        <f t="shared" si="27"/>
        <v>0</v>
      </c>
      <c r="L120" s="162">
        <f t="shared" si="27"/>
        <v>0</v>
      </c>
      <c r="M120" s="162">
        <f t="shared" si="27"/>
        <v>0</v>
      </c>
      <c r="N120" s="496"/>
      <c r="O120" s="320"/>
      <c r="P120" s="320"/>
      <c r="Q120" s="320"/>
      <c r="R120" s="496"/>
      <c r="S120" s="497"/>
      <c r="T120" s="498"/>
      <c r="U120" s="498"/>
      <c r="V120" s="498"/>
      <c r="W120" s="498"/>
      <c r="X120" s="497"/>
      <c r="Y120" s="497"/>
      <c r="Z120" s="497"/>
      <c r="AA120" s="497"/>
      <c r="AB120" s="497"/>
      <c r="AC120" s="497"/>
      <c r="AD120" s="497"/>
      <c r="AE120" s="497"/>
      <c r="AF120" s="497"/>
      <c r="AG120" s="497"/>
      <c r="AH120" s="497"/>
      <c r="AI120" s="497"/>
      <c r="AJ120" s="497"/>
      <c r="AK120" s="497"/>
      <c r="AL120" s="497"/>
      <c r="AM120" s="497"/>
      <c r="AN120" s="497"/>
      <c r="AO120" s="497"/>
      <c r="AP120" s="497"/>
      <c r="AQ120" s="497"/>
      <c r="AR120" s="497"/>
      <c r="AS120" s="497"/>
      <c r="AT120" s="497"/>
      <c r="AU120" s="497"/>
      <c r="AV120" s="497"/>
      <c r="AW120" s="497"/>
      <c r="AX120" s="497"/>
      <c r="AY120" s="497"/>
      <c r="AZ120" s="497"/>
      <c r="BA120" s="497"/>
      <c r="BB120" s="497"/>
      <c r="BC120" s="497"/>
      <c r="BD120" s="497"/>
      <c r="BE120" s="497"/>
      <c r="BF120" s="497"/>
      <c r="BG120" s="497"/>
      <c r="BH120" s="497"/>
      <c r="BI120" s="497"/>
      <c r="BJ120" s="497"/>
      <c r="BK120" s="497"/>
      <c r="BL120" s="497"/>
      <c r="BM120" s="497"/>
      <c r="BN120" s="497"/>
      <c r="BO120" s="497"/>
      <c r="BP120" s="497"/>
      <c r="BQ120" s="497"/>
      <c r="BR120" s="497"/>
      <c r="BS120" s="497"/>
      <c r="BT120" s="497"/>
      <c r="BU120" s="497"/>
      <c r="BV120" s="497"/>
      <c r="BW120" s="497"/>
      <c r="BX120" s="497"/>
      <c r="BY120" s="497"/>
    </row>
    <row r="121" spans="1:77" s="94" customFormat="1">
      <c r="A121" s="463"/>
      <c r="B121" s="347"/>
      <c r="C121" s="346"/>
      <c r="D121" s="346"/>
      <c r="E121" s="499"/>
      <c r="F121" s="499"/>
      <c r="G121" s="499"/>
      <c r="H121" s="499"/>
      <c r="I121" s="499"/>
      <c r="J121" s="499"/>
      <c r="K121" s="499"/>
      <c r="L121" s="499"/>
      <c r="M121" s="499"/>
      <c r="N121" s="481"/>
      <c r="O121" s="320"/>
      <c r="P121" s="320"/>
      <c r="Q121" s="320"/>
      <c r="R121" s="481"/>
      <c r="S121" s="130"/>
      <c r="T121" s="175"/>
      <c r="U121" s="175"/>
      <c r="V121" s="175"/>
      <c r="W121" s="175"/>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0"/>
      <c r="AZ121" s="130"/>
      <c r="BA121" s="130"/>
      <c r="BB121" s="130"/>
      <c r="BC121" s="130"/>
      <c r="BD121" s="130"/>
      <c r="BE121" s="130"/>
      <c r="BF121" s="130"/>
      <c r="BG121" s="130"/>
      <c r="BH121" s="130"/>
      <c r="BI121" s="130"/>
      <c r="BJ121" s="130"/>
      <c r="BK121" s="130"/>
      <c r="BL121" s="130"/>
      <c r="BM121" s="130"/>
      <c r="BN121" s="130"/>
      <c r="BO121" s="130"/>
      <c r="BP121" s="130"/>
      <c r="BQ121" s="130"/>
      <c r="BR121" s="130"/>
      <c r="BS121" s="130"/>
      <c r="BT121" s="130"/>
      <c r="BU121" s="130"/>
      <c r="BV121" s="130"/>
      <c r="BW121" s="130"/>
      <c r="BX121" s="130"/>
      <c r="BY121" s="130"/>
    </row>
    <row r="122" spans="1:77" s="130" customFormat="1">
      <c r="A122" s="106">
        <v>40</v>
      </c>
      <c r="B122" s="211" t="s">
        <v>822</v>
      </c>
      <c r="C122" s="320"/>
      <c r="D122" s="320"/>
      <c r="E122" s="129"/>
      <c r="F122" s="129"/>
      <c r="G122" s="129"/>
      <c r="H122" s="93"/>
      <c r="I122" s="93"/>
      <c r="J122" s="93"/>
      <c r="K122" s="93"/>
      <c r="L122" s="129"/>
      <c r="M122" s="129"/>
      <c r="N122" s="144"/>
      <c r="O122" s="320"/>
      <c r="P122" s="320"/>
      <c r="Q122" s="320"/>
      <c r="R122" s="144"/>
      <c r="T122" s="175"/>
      <c r="U122" s="175"/>
      <c r="V122" s="175"/>
      <c r="W122" s="175"/>
    </row>
    <row r="123" spans="1:77" s="130" customFormat="1">
      <c r="A123" s="118">
        <v>41</v>
      </c>
      <c r="B123" s="39" t="s">
        <v>190</v>
      </c>
      <c r="C123" s="320"/>
      <c r="D123" s="164" t="s">
        <v>518</v>
      </c>
      <c r="E123" s="93"/>
      <c r="F123" s="93"/>
      <c r="G123" s="93"/>
      <c r="H123" s="93"/>
      <c r="I123" s="93"/>
      <c r="J123" s="93"/>
      <c r="K123" s="93"/>
      <c r="L123" s="93"/>
      <c r="M123" s="93"/>
      <c r="N123" s="144"/>
      <c r="O123" s="320"/>
      <c r="P123" s="320"/>
      <c r="Q123" s="320"/>
      <c r="R123" s="144"/>
      <c r="T123" s="175"/>
      <c r="U123" s="175"/>
      <c r="V123" s="175"/>
      <c r="W123" s="175"/>
    </row>
    <row r="124" spans="1:77" s="130" customFormat="1">
      <c r="A124" s="118">
        <v>42</v>
      </c>
      <c r="B124" s="39" t="s">
        <v>614</v>
      </c>
      <c r="C124" s="320"/>
      <c r="D124" s="500"/>
      <c r="E124" s="143">
        <f>'Income Statement Worksheet'!D140</f>
        <v>0</v>
      </c>
      <c r="F124" s="143">
        <f>'Income Statement Worksheet'!E140</f>
        <v>0</v>
      </c>
      <c r="G124" s="143">
        <f>'Income Statement Worksheet'!F140</f>
        <v>0</v>
      </c>
      <c r="H124" s="143">
        <f>'Income Statement Worksheet'!G140</f>
        <v>0</v>
      </c>
      <c r="I124" s="143">
        <f>'Income Statement Worksheet'!H140</f>
        <v>0</v>
      </c>
      <c r="J124" s="143">
        <f>'Income Statement Worksheet'!I140</f>
        <v>0</v>
      </c>
      <c r="K124" s="143">
        <f>'Income Statement Worksheet'!J140</f>
        <v>0</v>
      </c>
      <c r="L124" s="143">
        <f>'Income Statement Worksheet'!K140</f>
        <v>0</v>
      </c>
      <c r="M124" s="143">
        <f>'Income Statement Worksheet'!L140</f>
        <v>0</v>
      </c>
      <c r="N124" s="144"/>
      <c r="O124" s="320"/>
      <c r="P124" s="320"/>
      <c r="Q124" s="320"/>
      <c r="R124" s="144"/>
      <c r="T124" s="175"/>
      <c r="U124" s="175"/>
      <c r="V124" s="175"/>
      <c r="W124" s="175"/>
    </row>
    <row r="126" spans="1:77" s="130" customFormat="1">
      <c r="A126" s="463"/>
      <c r="B126" s="183"/>
      <c r="C126" s="320"/>
      <c r="D126" s="320"/>
      <c r="E126" s="144"/>
      <c r="F126" s="144"/>
      <c r="G126" s="144"/>
      <c r="H126" s="144"/>
      <c r="I126" s="144"/>
      <c r="J126" s="144"/>
      <c r="K126" s="144"/>
      <c r="L126" s="144"/>
      <c r="M126" s="144"/>
      <c r="N126" s="144"/>
      <c r="O126" s="144"/>
      <c r="P126" s="144"/>
      <c r="Q126" s="144"/>
      <c r="R126" s="144"/>
      <c r="S126" s="142"/>
      <c r="T126" s="175"/>
      <c r="U126" s="175"/>
      <c r="V126" s="175"/>
      <c r="W126" s="175"/>
    </row>
    <row r="127" spans="1:77" s="90" customFormat="1">
      <c r="A127" s="17" t="s">
        <v>650</v>
      </c>
      <c r="B127" s="501"/>
      <c r="C127" s="501"/>
      <c r="D127" s="501"/>
      <c r="E127" s="502"/>
      <c r="F127" s="502"/>
      <c r="G127" s="503"/>
      <c r="H127" s="503"/>
      <c r="I127" s="503"/>
      <c r="J127" s="503"/>
      <c r="K127" s="503"/>
      <c r="L127" s="503"/>
      <c r="M127" s="503"/>
      <c r="N127" s="503"/>
      <c r="O127" s="503"/>
      <c r="P127" s="503"/>
      <c r="Q127" s="503"/>
      <c r="R127" s="144"/>
      <c r="S127" s="142"/>
      <c r="T127" s="175"/>
      <c r="U127" s="175"/>
      <c r="V127" s="175"/>
      <c r="W127" s="175"/>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c r="BV127" s="142"/>
      <c r="BW127" s="142"/>
      <c r="BX127" s="142"/>
      <c r="BY127" s="142"/>
    </row>
    <row r="128" spans="1:77" s="90" customFormat="1">
      <c r="A128" s="112">
        <v>-1</v>
      </c>
      <c r="B128" s="209" t="s">
        <v>821</v>
      </c>
      <c r="C128" s="183"/>
      <c r="D128" s="183"/>
      <c r="E128" s="142"/>
      <c r="F128" s="144"/>
      <c r="G128" s="142"/>
      <c r="H128" s="142"/>
      <c r="I128" s="142"/>
      <c r="J128" s="142"/>
      <c r="K128" s="142"/>
      <c r="L128" s="142"/>
      <c r="M128" s="142"/>
      <c r="N128" s="142"/>
      <c r="O128" s="142"/>
      <c r="P128" s="142"/>
      <c r="Q128" s="142"/>
      <c r="R128" s="142"/>
      <c r="S128" s="142"/>
      <c r="T128" s="175"/>
      <c r="U128" s="175"/>
      <c r="V128" s="175"/>
      <c r="W128" s="175"/>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2"/>
      <c r="BR128" s="142"/>
      <c r="BS128" s="142"/>
      <c r="BT128" s="142"/>
      <c r="BU128" s="142"/>
      <c r="BV128" s="142"/>
      <c r="BW128" s="142"/>
      <c r="BX128" s="142"/>
      <c r="BY128" s="142"/>
    </row>
    <row r="129" spans="1:77" s="92" customFormat="1">
      <c r="A129" s="112">
        <v>-2</v>
      </c>
      <c r="B129" s="39" t="s">
        <v>625</v>
      </c>
      <c r="C129" s="183"/>
      <c r="D129" s="183"/>
      <c r="E129" s="142"/>
      <c r="F129" s="142"/>
      <c r="G129" s="142"/>
      <c r="H129" s="142"/>
      <c r="I129" s="142"/>
      <c r="J129" s="142"/>
      <c r="K129" s="142"/>
      <c r="L129" s="142"/>
      <c r="M129" s="142"/>
      <c r="N129" s="142"/>
      <c r="O129" s="142"/>
      <c r="P129" s="142"/>
      <c r="Q129" s="142"/>
      <c r="R129" s="142"/>
      <c r="S129" s="142"/>
      <c r="T129" s="175"/>
      <c r="U129" s="175"/>
      <c r="V129" s="175"/>
      <c r="W129" s="175"/>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row>
    <row r="130" spans="1:77" s="92" customFormat="1">
      <c r="A130" s="112">
        <v>-3</v>
      </c>
      <c r="B130" s="39" t="s">
        <v>626</v>
      </c>
      <c r="C130" s="183"/>
      <c r="D130" s="183"/>
      <c r="E130" s="142"/>
      <c r="F130" s="142"/>
      <c r="G130" s="142"/>
      <c r="H130" s="142"/>
      <c r="I130" s="142"/>
      <c r="J130" s="142"/>
      <c r="K130" s="142"/>
      <c r="L130" s="142"/>
      <c r="M130" s="142"/>
      <c r="N130" s="142"/>
      <c r="O130" s="142"/>
      <c r="P130" s="142"/>
      <c r="Q130" s="142"/>
      <c r="R130" s="142"/>
      <c r="S130" s="142"/>
      <c r="T130" s="175"/>
      <c r="U130" s="175"/>
      <c r="V130" s="175"/>
      <c r="W130" s="175"/>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42"/>
    </row>
    <row r="131" spans="1:77" s="92" customFormat="1" ht="29.25" customHeight="1">
      <c r="A131" s="116">
        <v>-4</v>
      </c>
      <c r="B131" s="1041" t="s">
        <v>430</v>
      </c>
      <c r="C131" s="1041"/>
      <c r="D131" s="1041"/>
      <c r="E131" s="1041"/>
      <c r="F131" s="142"/>
      <c r="G131" s="142"/>
      <c r="H131" s="142"/>
      <c r="I131" s="142"/>
      <c r="J131" s="142"/>
      <c r="K131" s="142"/>
      <c r="L131" s="142"/>
      <c r="M131" s="142"/>
      <c r="N131" s="142"/>
      <c r="O131" s="142"/>
      <c r="P131" s="142"/>
      <c r="Q131" s="142"/>
      <c r="R131" s="142"/>
      <c r="S131" s="142"/>
      <c r="T131" s="175"/>
      <c r="U131" s="175"/>
      <c r="V131" s="175"/>
      <c r="W131" s="175"/>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42"/>
      <c r="BW131" s="142"/>
      <c r="BX131" s="142"/>
      <c r="BY131" s="142"/>
    </row>
    <row r="132" spans="1:77" s="92" customFormat="1">
      <c r="A132" s="405"/>
      <c r="B132" s="86"/>
      <c r="C132" s="183"/>
      <c r="D132" s="183"/>
      <c r="E132" s="93"/>
      <c r="F132" s="93"/>
      <c r="G132" s="93"/>
      <c r="H132" s="93"/>
      <c r="I132" s="93"/>
      <c r="J132" s="93"/>
      <c r="K132" s="93"/>
      <c r="L132" s="93"/>
      <c r="M132" s="93"/>
      <c r="N132" s="93"/>
      <c r="O132" s="93"/>
      <c r="P132" s="93"/>
      <c r="Q132" s="93"/>
      <c r="R132" s="142"/>
      <c r="S132" s="142"/>
      <c r="T132" s="178"/>
      <c r="U132" s="178"/>
      <c r="V132" s="178"/>
      <c r="W132" s="178"/>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42"/>
      <c r="BW132" s="142"/>
      <c r="BX132" s="142"/>
      <c r="BY132" s="142"/>
    </row>
    <row r="133" spans="1:77" s="92" customFormat="1">
      <c r="A133" s="405"/>
      <c r="B133" s="86"/>
      <c r="C133" s="183"/>
      <c r="D133" s="183"/>
      <c r="E133" s="93"/>
      <c r="F133" s="93"/>
      <c r="G133" s="93"/>
      <c r="H133" s="93"/>
      <c r="I133" s="93"/>
      <c r="J133" s="93"/>
      <c r="K133" s="93"/>
      <c r="L133" s="93"/>
      <c r="M133" s="93"/>
      <c r="N133" s="93"/>
      <c r="O133" s="93"/>
      <c r="P133" s="93"/>
      <c r="Q133" s="93"/>
      <c r="R133" s="142"/>
      <c r="S133" s="142"/>
      <c r="T133" s="178"/>
      <c r="U133" s="178"/>
      <c r="V133" s="178"/>
      <c r="W133" s="178"/>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2"/>
      <c r="BW133" s="142"/>
      <c r="BX133" s="142"/>
      <c r="BY133" s="142"/>
    </row>
    <row r="134" spans="1:77" s="92" customFormat="1">
      <c r="A134" s="405"/>
      <c r="B134" s="86"/>
      <c r="C134" s="183"/>
      <c r="D134" s="183"/>
      <c r="E134" s="93"/>
      <c r="F134" s="93"/>
      <c r="G134" s="93"/>
      <c r="H134" s="93"/>
      <c r="I134" s="93"/>
      <c r="J134" s="93"/>
      <c r="K134" s="93"/>
      <c r="L134" s="93"/>
      <c r="M134" s="93"/>
      <c r="N134" s="93"/>
      <c r="O134" s="93"/>
      <c r="P134" s="93"/>
      <c r="Q134" s="93"/>
      <c r="R134" s="142"/>
      <c r="S134" s="142"/>
      <c r="T134" s="178"/>
      <c r="U134" s="178"/>
      <c r="V134" s="178"/>
      <c r="W134" s="178"/>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c r="BO134" s="142"/>
      <c r="BP134" s="142"/>
      <c r="BQ134" s="142"/>
      <c r="BR134" s="142"/>
      <c r="BS134" s="142"/>
      <c r="BT134" s="142"/>
      <c r="BU134" s="142"/>
      <c r="BV134" s="142"/>
      <c r="BW134" s="142"/>
      <c r="BX134" s="142"/>
      <c r="BY134" s="142"/>
    </row>
    <row r="135" spans="1:77" s="92" customFormat="1">
      <c r="A135" s="405"/>
      <c r="B135" s="86"/>
      <c r="C135" s="183"/>
      <c r="D135" s="183"/>
      <c r="E135" s="93"/>
      <c r="F135" s="93"/>
      <c r="G135" s="93"/>
      <c r="H135" s="93"/>
      <c r="I135" s="93"/>
      <c r="J135" s="93"/>
      <c r="K135" s="93"/>
      <c r="L135" s="93"/>
      <c r="M135" s="93"/>
      <c r="N135" s="93"/>
      <c r="O135" s="93"/>
      <c r="P135" s="93"/>
      <c r="Q135" s="93"/>
      <c r="R135" s="142"/>
      <c r="S135" s="142"/>
      <c r="T135" s="178"/>
      <c r="U135" s="178"/>
      <c r="V135" s="178"/>
      <c r="W135" s="178"/>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42"/>
      <c r="BP135" s="142"/>
      <c r="BQ135" s="142"/>
      <c r="BR135" s="142"/>
      <c r="BS135" s="142"/>
      <c r="BT135" s="142"/>
      <c r="BU135" s="142"/>
      <c r="BV135" s="142"/>
      <c r="BW135" s="142"/>
      <c r="BX135" s="142"/>
      <c r="BY135" s="142"/>
    </row>
    <row r="136" spans="1:77" s="92" customFormat="1">
      <c r="A136" s="405"/>
      <c r="B136" s="86"/>
      <c r="C136" s="183"/>
      <c r="D136" s="183"/>
      <c r="E136" s="93"/>
      <c r="F136" s="93"/>
      <c r="G136" s="93"/>
      <c r="H136" s="93"/>
      <c r="I136" s="93"/>
      <c r="J136" s="93"/>
      <c r="K136" s="93"/>
      <c r="L136" s="93"/>
      <c r="M136" s="93"/>
      <c r="N136" s="93"/>
      <c r="O136" s="93"/>
      <c r="P136" s="93"/>
      <c r="Q136" s="93"/>
      <c r="R136" s="142"/>
      <c r="S136" s="142"/>
      <c r="T136" s="178"/>
      <c r="U136" s="178"/>
      <c r="V136" s="178"/>
      <c r="W136" s="178"/>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c r="BO136" s="142"/>
      <c r="BP136" s="142"/>
      <c r="BQ136" s="142"/>
      <c r="BR136" s="142"/>
      <c r="BS136" s="142"/>
      <c r="BT136" s="142"/>
      <c r="BU136" s="142"/>
      <c r="BV136" s="142"/>
      <c r="BW136" s="142"/>
      <c r="BX136" s="142"/>
      <c r="BY136" s="142"/>
    </row>
    <row r="137" spans="1:77" s="92" customFormat="1">
      <c r="A137" s="405"/>
      <c r="B137" s="86"/>
      <c r="C137" s="183"/>
      <c r="D137" s="183"/>
      <c r="E137" s="93"/>
      <c r="F137" s="93"/>
      <c r="G137" s="93"/>
      <c r="H137" s="93"/>
      <c r="I137" s="93"/>
      <c r="J137" s="93"/>
      <c r="K137" s="93"/>
      <c r="L137" s="93"/>
      <c r="M137" s="93"/>
      <c r="N137" s="93"/>
      <c r="O137" s="93"/>
      <c r="P137" s="93"/>
      <c r="Q137" s="93"/>
      <c r="R137" s="142"/>
      <c r="S137" s="142"/>
      <c r="T137" s="178"/>
      <c r="U137" s="178"/>
      <c r="V137" s="178"/>
      <c r="W137" s="178"/>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c r="BO137" s="142"/>
      <c r="BP137" s="142"/>
      <c r="BQ137" s="142"/>
      <c r="BR137" s="142"/>
      <c r="BS137" s="142"/>
      <c r="BT137" s="142"/>
      <c r="BU137" s="142"/>
      <c r="BV137" s="142"/>
      <c r="BW137" s="142"/>
      <c r="BX137" s="142"/>
      <c r="BY137" s="142"/>
    </row>
    <row r="138" spans="1:77" s="92" customFormat="1">
      <c r="A138" s="405"/>
      <c r="B138" s="86"/>
      <c r="C138" s="183"/>
      <c r="D138" s="183"/>
      <c r="E138" s="93"/>
      <c r="F138" s="93"/>
      <c r="G138" s="93"/>
      <c r="H138" s="93"/>
      <c r="I138" s="93"/>
      <c r="J138" s="93"/>
      <c r="K138" s="93"/>
      <c r="L138" s="93"/>
      <c r="M138" s="93"/>
      <c r="N138" s="93"/>
      <c r="O138" s="93"/>
      <c r="P138" s="93"/>
      <c r="Q138" s="93"/>
      <c r="R138" s="142"/>
      <c r="S138" s="142"/>
      <c r="T138" s="178"/>
      <c r="U138" s="178"/>
      <c r="V138" s="178"/>
      <c r="W138" s="178"/>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c r="BO138" s="142"/>
      <c r="BP138" s="142"/>
      <c r="BQ138" s="142"/>
      <c r="BR138" s="142"/>
      <c r="BS138" s="142"/>
      <c r="BT138" s="142"/>
      <c r="BU138" s="142"/>
      <c r="BV138" s="142"/>
      <c r="BW138" s="142"/>
      <c r="BX138" s="142"/>
      <c r="BY138" s="142"/>
    </row>
    <row r="139" spans="1:77" s="92" customFormat="1">
      <c r="A139" s="405"/>
      <c r="B139" s="86"/>
      <c r="C139" s="183"/>
      <c r="D139" s="183"/>
      <c r="E139" s="93"/>
      <c r="F139" s="93"/>
      <c r="G139" s="93"/>
      <c r="H139" s="93"/>
      <c r="I139" s="93"/>
      <c r="J139" s="93"/>
      <c r="K139" s="93"/>
      <c r="L139" s="93"/>
      <c r="M139" s="93"/>
      <c r="N139" s="93"/>
      <c r="O139" s="93"/>
      <c r="P139" s="93"/>
      <c r="Q139" s="93"/>
      <c r="R139" s="142"/>
      <c r="S139" s="142"/>
      <c r="T139" s="178"/>
      <c r="U139" s="178"/>
      <c r="V139" s="178"/>
      <c r="W139" s="178"/>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c r="BO139" s="142"/>
      <c r="BP139" s="142"/>
      <c r="BQ139" s="142"/>
      <c r="BR139" s="142"/>
      <c r="BS139" s="142"/>
      <c r="BT139" s="142"/>
      <c r="BU139" s="142"/>
      <c r="BV139" s="142"/>
      <c r="BW139" s="142"/>
      <c r="BX139" s="142"/>
      <c r="BY139" s="142"/>
    </row>
    <row r="140" spans="1:77" s="92" customFormat="1">
      <c r="A140" s="405"/>
      <c r="B140" s="86"/>
      <c r="C140" s="183"/>
      <c r="D140" s="183"/>
      <c r="E140" s="93"/>
      <c r="F140" s="93"/>
      <c r="G140" s="93"/>
      <c r="H140" s="93"/>
      <c r="I140" s="93"/>
      <c r="J140" s="93"/>
      <c r="K140" s="93"/>
      <c r="L140" s="93"/>
      <c r="M140" s="93"/>
      <c r="N140" s="93"/>
      <c r="O140" s="93"/>
      <c r="P140" s="93"/>
      <c r="Q140" s="93"/>
      <c r="R140" s="142"/>
      <c r="S140" s="142"/>
      <c r="T140" s="178"/>
      <c r="U140" s="178"/>
      <c r="V140" s="178"/>
      <c r="W140" s="178"/>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c r="BO140" s="142"/>
      <c r="BP140" s="142"/>
      <c r="BQ140" s="142"/>
      <c r="BR140" s="142"/>
      <c r="BS140" s="142"/>
      <c r="BT140" s="142"/>
      <c r="BU140" s="142"/>
      <c r="BV140" s="142"/>
      <c r="BW140" s="142"/>
      <c r="BX140" s="142"/>
      <c r="BY140" s="142"/>
    </row>
    <row r="141" spans="1:77" s="92" customFormat="1">
      <c r="A141" s="405"/>
      <c r="B141" s="86"/>
      <c r="C141" s="183"/>
      <c r="D141" s="183"/>
      <c r="E141" s="93"/>
      <c r="F141" s="93"/>
      <c r="G141" s="93"/>
      <c r="H141" s="93"/>
      <c r="I141" s="93"/>
      <c r="J141" s="93"/>
      <c r="K141" s="93"/>
      <c r="L141" s="93"/>
      <c r="M141" s="93"/>
      <c r="N141" s="93"/>
      <c r="O141" s="93"/>
      <c r="P141" s="93"/>
      <c r="Q141" s="93"/>
      <c r="R141" s="142"/>
      <c r="S141" s="142"/>
      <c r="T141" s="178"/>
      <c r="U141" s="178"/>
      <c r="V141" s="178"/>
      <c r="W141" s="178"/>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c r="BO141" s="142"/>
      <c r="BP141" s="142"/>
      <c r="BQ141" s="142"/>
      <c r="BR141" s="142"/>
      <c r="BS141" s="142"/>
      <c r="BT141" s="142"/>
      <c r="BU141" s="142"/>
      <c r="BV141" s="142"/>
      <c r="BW141" s="142"/>
      <c r="BX141" s="142"/>
      <c r="BY141" s="142"/>
    </row>
    <row r="142" spans="1:77" s="92" customFormat="1">
      <c r="A142" s="506"/>
      <c r="B142" s="86"/>
      <c r="C142" s="183"/>
      <c r="D142" s="183"/>
      <c r="E142" s="93"/>
      <c r="F142" s="93"/>
      <c r="G142" s="93"/>
      <c r="H142" s="93"/>
      <c r="I142" s="93"/>
      <c r="J142" s="93"/>
      <c r="K142" s="93"/>
      <c r="L142" s="93"/>
      <c r="M142" s="93"/>
      <c r="N142" s="93"/>
      <c r="O142" s="93"/>
      <c r="P142" s="93"/>
      <c r="Q142" s="93"/>
      <c r="R142" s="142"/>
      <c r="S142" s="142"/>
      <c r="T142" s="178"/>
      <c r="U142" s="178"/>
      <c r="V142" s="178"/>
      <c r="W142" s="178"/>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c r="BO142" s="142"/>
      <c r="BP142" s="142"/>
      <c r="BQ142" s="142"/>
      <c r="BR142" s="142"/>
      <c r="BS142" s="142"/>
      <c r="BT142" s="142"/>
      <c r="BU142" s="142"/>
      <c r="BV142" s="142"/>
      <c r="BW142" s="142"/>
      <c r="BX142" s="142"/>
      <c r="BY142" s="142"/>
    </row>
    <row r="143" spans="1:77" s="92" customFormat="1">
      <c r="A143" s="112">
        <v>-5</v>
      </c>
      <c r="B143" s="39" t="s">
        <v>624</v>
      </c>
      <c r="C143" s="183"/>
      <c r="D143" s="183"/>
      <c r="E143" s="142"/>
      <c r="F143" s="142"/>
      <c r="G143" s="142"/>
      <c r="H143" s="142"/>
      <c r="I143" s="142"/>
      <c r="J143" s="142"/>
      <c r="K143" s="142"/>
      <c r="L143" s="142"/>
      <c r="M143" s="142"/>
      <c r="N143" s="142"/>
      <c r="O143" s="142"/>
      <c r="P143" s="142"/>
      <c r="Q143" s="142"/>
      <c r="R143" s="142"/>
      <c r="S143" s="142"/>
      <c r="T143" s="175"/>
      <c r="U143" s="175"/>
      <c r="V143" s="175"/>
      <c r="W143" s="175"/>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c r="BO143" s="142"/>
      <c r="BP143" s="142"/>
      <c r="BQ143" s="142"/>
      <c r="BR143" s="142"/>
      <c r="BS143" s="142"/>
      <c r="BT143" s="142"/>
      <c r="BU143" s="142"/>
      <c r="BV143" s="142"/>
      <c r="BW143" s="142"/>
      <c r="BX143" s="142"/>
      <c r="BY143" s="142"/>
    </row>
    <row r="144" spans="1:77" s="92" customFormat="1">
      <c r="A144" s="112">
        <v>-6</v>
      </c>
      <c r="B144" s="39" t="s">
        <v>615</v>
      </c>
      <c r="C144" s="183"/>
      <c r="D144" s="183"/>
      <c r="E144" s="142"/>
      <c r="F144" s="142"/>
      <c r="G144" s="142"/>
      <c r="H144" s="142"/>
      <c r="I144" s="142"/>
      <c r="J144" s="142"/>
      <c r="K144" s="142"/>
      <c r="L144" s="142"/>
      <c r="M144" s="142"/>
      <c r="N144" s="142"/>
      <c r="O144" s="142"/>
      <c r="P144" s="142"/>
      <c r="Q144" s="142"/>
      <c r="R144" s="142"/>
      <c r="S144" s="142"/>
      <c r="T144" s="175"/>
      <c r="U144" s="175"/>
      <c r="V144" s="175"/>
      <c r="W144" s="175"/>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BS144" s="142"/>
      <c r="BT144" s="142"/>
      <c r="BU144" s="142"/>
      <c r="BV144" s="142"/>
      <c r="BW144" s="142"/>
      <c r="BX144" s="142"/>
      <c r="BY144" s="142"/>
    </row>
    <row r="145" spans="1:77" s="92" customFormat="1">
      <c r="A145" s="112">
        <v>-7</v>
      </c>
      <c r="B145" s="39" t="s">
        <v>431</v>
      </c>
      <c r="C145" s="183"/>
      <c r="D145" s="183"/>
      <c r="E145" s="142"/>
      <c r="F145" s="142"/>
      <c r="G145" s="142"/>
      <c r="H145" s="142"/>
      <c r="I145" s="142"/>
      <c r="J145" s="142"/>
      <c r="K145" s="142"/>
      <c r="L145" s="142"/>
      <c r="M145" s="142"/>
      <c r="N145" s="142"/>
      <c r="O145" s="142"/>
      <c r="P145" s="142"/>
      <c r="Q145" s="142"/>
      <c r="R145" s="142"/>
      <c r="S145" s="142"/>
      <c r="T145" s="175"/>
      <c r="U145" s="175"/>
      <c r="V145" s="175"/>
      <c r="W145" s="175"/>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c r="BO145" s="142"/>
      <c r="BP145" s="142"/>
      <c r="BQ145" s="142"/>
      <c r="BR145" s="142"/>
      <c r="BS145" s="142"/>
      <c r="BT145" s="142"/>
      <c r="BU145" s="142"/>
      <c r="BV145" s="142"/>
      <c r="BW145" s="142"/>
      <c r="BX145" s="142"/>
      <c r="BY145" s="142"/>
    </row>
    <row r="146" spans="1:77" s="92" customFormat="1">
      <c r="A146" s="405"/>
      <c r="B146" s="86"/>
      <c r="C146" s="183"/>
      <c r="D146" s="183"/>
      <c r="E146" s="142"/>
      <c r="F146" s="142"/>
      <c r="G146" s="142"/>
      <c r="H146" s="142"/>
      <c r="I146" s="142"/>
      <c r="J146" s="142"/>
      <c r="K146" s="142"/>
      <c r="L146" s="142"/>
      <c r="M146" s="142"/>
      <c r="N146" s="142"/>
      <c r="O146" s="142"/>
      <c r="P146" s="142"/>
      <c r="Q146" s="142"/>
      <c r="R146" s="142"/>
      <c r="S146" s="142"/>
      <c r="T146" s="175"/>
      <c r="U146" s="175"/>
      <c r="V146" s="175"/>
      <c r="W146" s="175"/>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c r="BO146" s="142"/>
      <c r="BP146" s="142"/>
      <c r="BQ146" s="142"/>
      <c r="BR146" s="142"/>
      <c r="BS146" s="142"/>
      <c r="BT146" s="142"/>
      <c r="BU146" s="142"/>
      <c r="BV146" s="142"/>
      <c r="BW146" s="142"/>
      <c r="BX146" s="142"/>
      <c r="BY146" s="142"/>
    </row>
    <row r="147" spans="1:77" s="92" customFormat="1" ht="75" customHeight="1">
      <c r="A147" s="116">
        <v>-8</v>
      </c>
      <c r="B147" s="1041" t="s">
        <v>616</v>
      </c>
      <c r="C147" s="1041"/>
      <c r="D147" s="1041"/>
      <c r="E147" s="1041"/>
      <c r="F147" s="142"/>
      <c r="G147" s="142"/>
      <c r="H147" s="142"/>
      <c r="I147" s="142"/>
      <c r="J147" s="142"/>
      <c r="K147" s="142"/>
      <c r="L147" s="142"/>
      <c r="M147" s="142"/>
      <c r="N147" s="142"/>
      <c r="O147" s="142"/>
      <c r="P147" s="142"/>
      <c r="Q147" s="142"/>
      <c r="R147" s="142"/>
      <c r="S147" s="142"/>
      <c r="T147" s="175"/>
      <c r="U147" s="175"/>
      <c r="V147" s="175"/>
      <c r="W147" s="175"/>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2"/>
      <c r="BW147" s="142"/>
      <c r="BX147" s="142"/>
      <c r="BY147" s="142"/>
    </row>
    <row r="148" spans="1:77" s="92" customFormat="1">
      <c r="A148" s="112">
        <v>-9</v>
      </c>
      <c r="B148" s="39" t="s">
        <v>558</v>
      </c>
      <c r="C148" s="183"/>
      <c r="D148" s="183"/>
      <c r="E148" s="142"/>
      <c r="F148" s="142"/>
      <c r="G148" s="142"/>
      <c r="H148" s="142"/>
      <c r="I148" s="142"/>
      <c r="J148" s="142"/>
      <c r="K148" s="142"/>
      <c r="L148" s="142"/>
      <c r="M148" s="142"/>
      <c r="N148" s="142"/>
      <c r="O148" s="142"/>
      <c r="P148" s="142"/>
      <c r="Q148" s="142"/>
      <c r="R148" s="142"/>
      <c r="S148" s="142"/>
      <c r="T148" s="175"/>
      <c r="U148" s="175"/>
      <c r="V148" s="175"/>
      <c r="W148" s="175"/>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142"/>
      <c r="BY148" s="142"/>
    </row>
    <row r="149" spans="1:77" s="92" customFormat="1">
      <c r="A149" s="504"/>
      <c r="B149" s="86"/>
      <c r="C149" s="183"/>
      <c r="D149" s="183"/>
      <c r="E149" s="142"/>
      <c r="F149" s="142"/>
      <c r="G149" s="142"/>
      <c r="H149" s="142"/>
      <c r="I149" s="142"/>
      <c r="J149" s="142"/>
      <c r="K149" s="142"/>
      <c r="L149" s="142"/>
      <c r="M149" s="142"/>
      <c r="N149" s="142"/>
      <c r="O149" s="142"/>
      <c r="P149" s="142"/>
      <c r="Q149" s="142"/>
      <c r="R149" s="142"/>
      <c r="S149" s="142"/>
      <c r="T149" s="175"/>
      <c r="U149" s="175"/>
      <c r="V149" s="175"/>
      <c r="W149" s="175"/>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142"/>
      <c r="BY149" s="142"/>
    </row>
    <row r="150" spans="1:77" s="92" customFormat="1">
      <c r="A150" s="112">
        <v>-10</v>
      </c>
      <c r="B150" s="1042" t="s">
        <v>617</v>
      </c>
      <c r="C150" s="1042"/>
      <c r="D150" s="1042"/>
      <c r="E150" s="1042"/>
      <c r="F150" s="1042"/>
      <c r="G150" s="1042"/>
      <c r="H150" s="142"/>
      <c r="I150" s="142"/>
      <c r="J150" s="142"/>
      <c r="K150" s="142"/>
      <c r="L150" s="142"/>
      <c r="M150" s="142"/>
      <c r="N150" s="142"/>
      <c r="O150" s="142"/>
      <c r="P150" s="142"/>
      <c r="Q150" s="142"/>
      <c r="R150" s="142"/>
      <c r="S150" s="142"/>
      <c r="T150" s="175"/>
      <c r="U150" s="175"/>
      <c r="V150" s="175"/>
      <c r="W150" s="175"/>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c r="BV150" s="142"/>
      <c r="BW150" s="142"/>
      <c r="BX150" s="142"/>
      <c r="BY150" s="142"/>
    </row>
    <row r="151" spans="1:77" s="92" customFormat="1">
      <c r="A151" s="112">
        <v>-11</v>
      </c>
      <c r="B151" s="1042" t="s">
        <v>623</v>
      </c>
      <c r="C151" s="1042"/>
      <c r="D151" s="1042"/>
      <c r="E151" s="1042"/>
      <c r="F151" s="1042"/>
      <c r="G151" s="1042"/>
      <c r="H151" s="142"/>
      <c r="I151" s="142"/>
      <c r="J151" s="142"/>
      <c r="K151" s="142"/>
      <c r="L151" s="142"/>
      <c r="M151" s="142"/>
      <c r="N151" s="142"/>
      <c r="O151" s="142"/>
      <c r="P151" s="142"/>
      <c r="Q151" s="142"/>
      <c r="R151" s="142"/>
      <c r="S151" s="142"/>
      <c r="T151" s="175"/>
      <c r="U151" s="175"/>
      <c r="V151" s="175"/>
      <c r="W151" s="175"/>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142"/>
      <c r="BY151" s="142"/>
    </row>
    <row r="152" spans="1:77" s="92" customFormat="1" ht="48" customHeight="1">
      <c r="A152" s="116">
        <v>-12</v>
      </c>
      <c r="B152" s="1041" t="s">
        <v>618</v>
      </c>
      <c r="C152" s="1041"/>
      <c r="D152" s="1041"/>
      <c r="E152" s="1041"/>
      <c r="F152" s="507"/>
      <c r="G152" s="507"/>
      <c r="H152" s="507"/>
      <c r="I152" s="507"/>
      <c r="J152" s="507"/>
      <c r="K152" s="507"/>
      <c r="L152" s="142"/>
      <c r="M152" s="142"/>
      <c r="N152" s="142"/>
      <c r="O152" s="142"/>
      <c r="P152" s="142"/>
      <c r="Q152" s="142"/>
      <c r="R152" s="142"/>
      <c r="S152" s="142"/>
      <c r="T152" s="175"/>
      <c r="U152" s="175"/>
      <c r="V152" s="175"/>
      <c r="W152" s="175"/>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142"/>
      <c r="BY152" s="142"/>
    </row>
    <row r="153" spans="1:77" s="92" customFormat="1" ht="18.75" customHeight="1">
      <c r="A153" s="116">
        <v>-13</v>
      </c>
      <c r="B153" s="1041" t="s">
        <v>579</v>
      </c>
      <c r="C153" s="1041"/>
      <c r="D153" s="1041"/>
      <c r="E153" s="1041"/>
      <c r="F153" s="507"/>
      <c r="G153" s="507"/>
      <c r="H153" s="507"/>
      <c r="I153" s="507"/>
      <c r="J153" s="507"/>
      <c r="K153" s="507"/>
      <c r="L153" s="507"/>
      <c r="M153" s="142"/>
      <c r="N153" s="142"/>
      <c r="O153" s="142"/>
      <c r="P153" s="142"/>
      <c r="Q153" s="142"/>
      <c r="R153" s="142"/>
      <c r="S153" s="142"/>
      <c r="T153" s="175"/>
      <c r="U153" s="175"/>
      <c r="V153" s="175"/>
      <c r="W153" s="175"/>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c r="BO153" s="142"/>
      <c r="BP153" s="142"/>
      <c r="BQ153" s="142"/>
      <c r="BR153" s="142"/>
      <c r="BS153" s="142"/>
      <c r="BT153" s="142"/>
      <c r="BU153" s="142"/>
      <c r="BV153" s="142"/>
      <c r="BW153" s="142"/>
      <c r="BX153" s="142"/>
      <c r="BY153" s="142"/>
    </row>
    <row r="154" spans="1:77" s="92" customFormat="1">
      <c r="A154" s="112">
        <v>-14</v>
      </c>
      <c r="B154" s="39" t="s">
        <v>436</v>
      </c>
      <c r="C154" s="183"/>
      <c r="D154" s="183"/>
      <c r="E154" s="142"/>
      <c r="F154" s="142"/>
      <c r="G154" s="142"/>
      <c r="H154" s="142"/>
      <c r="I154" s="142"/>
      <c r="J154" s="142"/>
      <c r="K154" s="142"/>
      <c r="L154" s="142"/>
      <c r="M154" s="142"/>
      <c r="N154" s="142"/>
      <c r="O154" s="142"/>
      <c r="P154" s="142"/>
      <c r="Q154" s="142"/>
      <c r="R154" s="142"/>
      <c r="S154" s="142"/>
      <c r="T154" s="175"/>
      <c r="U154" s="175"/>
      <c r="V154" s="175"/>
      <c r="W154" s="175"/>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c r="BO154" s="142"/>
      <c r="BP154" s="142"/>
      <c r="BQ154" s="142"/>
      <c r="BR154" s="142"/>
      <c r="BS154" s="142"/>
      <c r="BT154" s="142"/>
      <c r="BU154" s="142"/>
      <c r="BV154" s="142"/>
      <c r="BW154" s="142"/>
      <c r="BX154" s="142"/>
      <c r="BY154" s="142"/>
    </row>
    <row r="155" spans="1:77" s="92" customFormat="1" ht="47.25" customHeight="1">
      <c r="A155" s="116">
        <v>-15</v>
      </c>
      <c r="B155" s="1041" t="s">
        <v>576</v>
      </c>
      <c r="C155" s="1041"/>
      <c r="D155" s="1041"/>
      <c r="E155" s="1041"/>
      <c r="F155" s="1041"/>
      <c r="G155" s="1041"/>
      <c r="H155" s="507"/>
      <c r="I155" s="507"/>
      <c r="J155" s="507"/>
      <c r="K155" s="507"/>
      <c r="L155" s="142"/>
      <c r="M155" s="142"/>
      <c r="N155" s="142"/>
      <c r="O155" s="142"/>
      <c r="P155" s="142"/>
      <c r="Q155" s="142"/>
      <c r="R155" s="142"/>
      <c r="S155" s="142"/>
      <c r="T155" s="175"/>
      <c r="U155" s="175"/>
      <c r="V155" s="175"/>
      <c r="W155" s="175"/>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c r="BO155" s="142"/>
      <c r="BP155" s="142"/>
      <c r="BQ155" s="142"/>
      <c r="BR155" s="142"/>
      <c r="BS155" s="142"/>
      <c r="BT155" s="142"/>
      <c r="BU155" s="142"/>
      <c r="BV155" s="142"/>
      <c r="BW155" s="142"/>
      <c r="BX155" s="142"/>
      <c r="BY155" s="142"/>
    </row>
    <row r="156" spans="1:77" s="92" customFormat="1">
      <c r="A156" s="112">
        <v>-16</v>
      </c>
      <c r="B156" s="39" t="s">
        <v>432</v>
      </c>
      <c r="C156" s="183"/>
      <c r="D156" s="183"/>
      <c r="E156" s="142"/>
      <c r="F156" s="142"/>
      <c r="G156" s="142"/>
      <c r="H156" s="142"/>
      <c r="I156" s="142"/>
      <c r="J156" s="142"/>
      <c r="K156" s="142"/>
      <c r="L156" s="142"/>
      <c r="M156" s="142"/>
      <c r="N156" s="142"/>
      <c r="O156" s="142"/>
      <c r="P156" s="142"/>
      <c r="Q156" s="142"/>
      <c r="R156" s="142"/>
      <c r="S156" s="142"/>
      <c r="T156" s="175"/>
      <c r="U156" s="175"/>
      <c r="V156" s="175"/>
      <c r="W156" s="175"/>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c r="BO156" s="142"/>
      <c r="BP156" s="142"/>
      <c r="BQ156" s="142"/>
      <c r="BR156" s="142"/>
      <c r="BS156" s="142"/>
      <c r="BT156" s="142"/>
      <c r="BU156" s="142"/>
      <c r="BV156" s="142"/>
      <c r="BW156" s="142"/>
      <c r="BX156" s="142"/>
      <c r="BY156" s="142"/>
    </row>
    <row r="157" spans="1:77" s="92" customFormat="1">
      <c r="A157" s="112">
        <v>-17</v>
      </c>
      <c r="B157" s="39" t="s">
        <v>433</v>
      </c>
      <c r="C157" s="183"/>
      <c r="D157" s="183"/>
      <c r="E157" s="142"/>
      <c r="F157" s="142"/>
      <c r="G157" s="142"/>
      <c r="H157" s="142"/>
      <c r="I157" s="142"/>
      <c r="J157" s="142"/>
      <c r="K157" s="142"/>
      <c r="L157" s="142"/>
      <c r="M157" s="142"/>
      <c r="N157" s="142"/>
      <c r="O157" s="142"/>
      <c r="P157" s="142"/>
      <c r="Q157" s="142"/>
      <c r="R157" s="142"/>
      <c r="S157" s="142"/>
      <c r="T157" s="175"/>
      <c r="U157" s="175"/>
      <c r="V157" s="175"/>
      <c r="W157" s="175"/>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142"/>
      <c r="BS157" s="142"/>
      <c r="BT157" s="142"/>
      <c r="BU157" s="142"/>
      <c r="BV157" s="142"/>
      <c r="BW157" s="142"/>
      <c r="BX157" s="142"/>
      <c r="BY157" s="142"/>
    </row>
    <row r="158" spans="1:77" s="117" customFormat="1" ht="96.75" customHeight="1">
      <c r="A158" s="116">
        <v>-18</v>
      </c>
      <c r="B158" s="1041" t="s">
        <v>619</v>
      </c>
      <c r="C158" s="1041"/>
      <c r="D158" s="1041"/>
      <c r="E158" s="1041"/>
      <c r="F158" s="1041"/>
      <c r="G158" s="1041"/>
      <c r="H158" s="507"/>
      <c r="I158" s="507"/>
      <c r="J158" s="507"/>
      <c r="K158" s="507"/>
      <c r="L158" s="507"/>
      <c r="M158" s="398"/>
      <c r="N158" s="398"/>
      <c r="O158" s="398"/>
      <c r="P158" s="398"/>
      <c r="Q158" s="398"/>
      <c r="R158" s="398"/>
      <c r="S158" s="398"/>
      <c r="T158" s="508"/>
      <c r="U158" s="508"/>
      <c r="V158" s="508"/>
      <c r="W158" s="508"/>
      <c r="X158" s="398"/>
      <c r="Y158" s="398"/>
      <c r="Z158" s="398"/>
      <c r="AA158" s="398"/>
      <c r="AB158" s="398"/>
      <c r="AC158" s="398"/>
      <c r="AD158" s="398"/>
      <c r="AE158" s="398"/>
      <c r="AF158" s="398"/>
      <c r="AG158" s="398"/>
      <c r="AH158" s="398"/>
      <c r="AI158" s="398"/>
      <c r="AJ158" s="398"/>
      <c r="AK158" s="398"/>
      <c r="AL158" s="398"/>
      <c r="AM158" s="398"/>
      <c r="AN158" s="398"/>
      <c r="AO158" s="398"/>
      <c r="AP158" s="398"/>
      <c r="AQ158" s="398"/>
      <c r="AR158" s="398"/>
      <c r="AS158" s="398"/>
      <c r="AT158" s="398"/>
      <c r="AU158" s="398"/>
      <c r="AV158" s="398"/>
      <c r="AW158" s="398"/>
      <c r="AX158" s="398"/>
      <c r="AY158" s="398"/>
      <c r="AZ158" s="398"/>
      <c r="BA158" s="398"/>
      <c r="BB158" s="398"/>
      <c r="BC158" s="398"/>
      <c r="BD158" s="398"/>
      <c r="BE158" s="398"/>
      <c r="BF158" s="398"/>
      <c r="BG158" s="398"/>
      <c r="BH158" s="398"/>
      <c r="BI158" s="398"/>
      <c r="BJ158" s="398"/>
      <c r="BK158" s="398"/>
      <c r="BL158" s="398"/>
      <c r="BM158" s="398"/>
      <c r="BN158" s="398"/>
      <c r="BO158" s="398"/>
      <c r="BP158" s="398"/>
      <c r="BQ158" s="398"/>
      <c r="BR158" s="398"/>
      <c r="BS158" s="398"/>
      <c r="BT158" s="398"/>
      <c r="BU158" s="398"/>
      <c r="BV158" s="398"/>
      <c r="BW158" s="398"/>
      <c r="BX158" s="398"/>
      <c r="BY158" s="398"/>
    </row>
    <row r="159" spans="1:77" s="92" customFormat="1">
      <c r="A159" s="112">
        <v>-19</v>
      </c>
      <c r="B159" s="39" t="s">
        <v>577</v>
      </c>
      <c r="C159" s="183"/>
      <c r="D159" s="183"/>
      <c r="E159" s="142"/>
      <c r="F159" s="142"/>
      <c r="G159" s="142"/>
      <c r="H159" s="142"/>
      <c r="I159" s="142"/>
      <c r="J159" s="142"/>
      <c r="K159" s="142"/>
      <c r="L159" s="142"/>
      <c r="M159" s="142"/>
      <c r="N159" s="142"/>
      <c r="O159" s="142"/>
      <c r="P159" s="142"/>
      <c r="Q159" s="142"/>
      <c r="R159" s="142"/>
      <c r="S159" s="142"/>
      <c r="T159" s="175"/>
      <c r="U159" s="175"/>
      <c r="V159" s="175"/>
      <c r="W159" s="175"/>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c r="BO159" s="142"/>
      <c r="BP159" s="142"/>
      <c r="BQ159" s="142"/>
      <c r="BR159" s="142"/>
      <c r="BS159" s="142"/>
      <c r="BT159" s="142"/>
      <c r="BU159" s="142"/>
      <c r="BV159" s="142"/>
      <c r="BW159" s="142"/>
      <c r="BX159" s="142"/>
      <c r="BY159" s="142"/>
    </row>
    <row r="160" spans="1:77" s="92" customFormat="1">
      <c r="A160" s="112">
        <v>-20</v>
      </c>
      <c r="B160" s="39" t="s">
        <v>434</v>
      </c>
      <c r="C160" s="183"/>
      <c r="D160" s="183"/>
      <c r="E160" s="142"/>
      <c r="F160" s="142"/>
      <c r="G160" s="142"/>
      <c r="H160" s="142"/>
      <c r="I160" s="142"/>
      <c r="J160" s="142"/>
      <c r="K160" s="142"/>
      <c r="L160" s="142"/>
      <c r="M160" s="142"/>
      <c r="N160" s="142"/>
      <c r="O160" s="142"/>
      <c r="P160" s="142"/>
      <c r="Q160" s="142"/>
      <c r="R160" s="142"/>
      <c r="S160" s="142"/>
      <c r="T160" s="175"/>
      <c r="U160" s="175"/>
      <c r="V160" s="175"/>
      <c r="W160" s="175"/>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c r="BX160" s="142"/>
      <c r="BY160" s="142"/>
    </row>
    <row r="161" spans="1:77" s="92" customFormat="1">
      <c r="A161" s="112">
        <v>-21</v>
      </c>
      <c r="B161" s="39" t="s">
        <v>435</v>
      </c>
      <c r="C161" s="183"/>
      <c r="D161" s="183"/>
      <c r="E161" s="142"/>
      <c r="F161" s="142"/>
      <c r="G161" s="142"/>
      <c r="H161" s="142"/>
      <c r="I161" s="142"/>
      <c r="J161" s="142"/>
      <c r="K161" s="142"/>
      <c r="L161" s="142"/>
      <c r="M161" s="142"/>
      <c r="N161" s="142"/>
      <c r="O161" s="142"/>
      <c r="P161" s="142"/>
      <c r="Q161" s="142"/>
      <c r="R161" s="142"/>
      <c r="S161" s="142"/>
      <c r="T161" s="175"/>
      <c r="U161" s="175"/>
      <c r="V161" s="175"/>
      <c r="W161" s="175"/>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c r="BO161" s="142"/>
      <c r="BP161" s="142"/>
      <c r="BQ161" s="142"/>
      <c r="BR161" s="142"/>
      <c r="BS161" s="142"/>
      <c r="BT161" s="142"/>
      <c r="BU161" s="142"/>
      <c r="BV161" s="142"/>
      <c r="BW161" s="142"/>
      <c r="BX161" s="142"/>
      <c r="BY161" s="142"/>
    </row>
    <row r="162" spans="1:77" s="92" customFormat="1" ht="31.5" customHeight="1">
      <c r="A162" s="116">
        <v>-22</v>
      </c>
      <c r="B162" s="1041" t="s">
        <v>850</v>
      </c>
      <c r="C162" s="1041"/>
      <c r="D162" s="1041"/>
      <c r="E162" s="1041"/>
      <c r="F162" s="1041"/>
      <c r="G162" s="1041"/>
      <c r="H162" s="509"/>
      <c r="I162" s="509"/>
      <c r="J162" s="509"/>
      <c r="K162" s="509"/>
      <c r="L162" s="509"/>
      <c r="M162" s="142"/>
      <c r="N162" s="142"/>
      <c r="O162" s="142"/>
      <c r="P162" s="142"/>
      <c r="Q162" s="142"/>
      <c r="R162" s="142"/>
      <c r="S162" s="142"/>
      <c r="T162" s="175"/>
      <c r="U162" s="175"/>
      <c r="V162" s="175"/>
      <c r="W162" s="175"/>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c r="BV162" s="142"/>
      <c r="BW162" s="142"/>
      <c r="BX162" s="142"/>
      <c r="BY162" s="142"/>
    </row>
    <row r="163" spans="1:77" s="92" customFormat="1" ht="35.25" customHeight="1">
      <c r="A163" s="116">
        <v>-23</v>
      </c>
      <c r="B163" s="1041" t="s">
        <v>578</v>
      </c>
      <c r="C163" s="1041"/>
      <c r="D163" s="1041"/>
      <c r="E163" s="1041"/>
      <c r="F163" s="1041"/>
      <c r="G163" s="1041"/>
      <c r="H163" s="507"/>
      <c r="I163" s="507"/>
      <c r="J163" s="507"/>
      <c r="K163" s="507"/>
      <c r="L163" s="507"/>
      <c r="M163" s="142"/>
      <c r="N163" s="142"/>
      <c r="O163" s="142"/>
      <c r="P163" s="142"/>
      <c r="Q163" s="142"/>
      <c r="R163" s="142"/>
      <c r="S163" s="142"/>
      <c r="T163" s="175"/>
      <c r="U163" s="175"/>
      <c r="V163" s="175"/>
      <c r="W163" s="175"/>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142"/>
      <c r="BS163" s="142"/>
      <c r="BT163" s="142"/>
      <c r="BU163" s="142"/>
      <c r="BV163" s="142"/>
      <c r="BW163" s="142"/>
      <c r="BX163" s="142"/>
      <c r="BY163" s="142"/>
    </row>
    <row r="164" spans="1:77" s="92" customFormat="1">
      <c r="A164" s="112">
        <v>-24</v>
      </c>
      <c r="B164" s="39" t="s">
        <v>525</v>
      </c>
      <c r="C164" s="183"/>
      <c r="D164" s="183"/>
      <c r="E164" s="142"/>
      <c r="F164" s="142"/>
      <c r="G164" s="142"/>
      <c r="H164" s="142"/>
      <c r="I164" s="142"/>
      <c r="J164" s="142"/>
      <c r="K164" s="142"/>
      <c r="L164" s="142"/>
      <c r="M164" s="142"/>
      <c r="N164" s="142"/>
      <c r="O164" s="142"/>
      <c r="P164" s="142"/>
      <c r="Q164" s="142"/>
      <c r="R164" s="142"/>
      <c r="S164" s="142"/>
      <c r="T164" s="175"/>
      <c r="U164" s="175"/>
      <c r="V164" s="175"/>
      <c r="W164" s="175"/>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142"/>
      <c r="BR164" s="142"/>
      <c r="BS164" s="142"/>
      <c r="BT164" s="142"/>
      <c r="BU164" s="142"/>
      <c r="BV164" s="142"/>
      <c r="BW164" s="142"/>
      <c r="BX164" s="142"/>
      <c r="BY164" s="142"/>
    </row>
    <row r="165" spans="1:77" s="92" customFormat="1">
      <c r="A165" s="112">
        <v>-25</v>
      </c>
      <c r="B165" s="39" t="s">
        <v>558</v>
      </c>
      <c r="C165" s="183"/>
      <c r="D165" s="183"/>
      <c r="E165" s="142"/>
      <c r="F165" s="142"/>
      <c r="G165" s="142"/>
      <c r="H165" s="142"/>
      <c r="I165" s="142"/>
      <c r="J165" s="142"/>
      <c r="K165" s="142"/>
      <c r="L165" s="142"/>
      <c r="M165" s="142"/>
      <c r="N165" s="142"/>
      <c r="O165" s="142"/>
      <c r="P165" s="142"/>
      <c r="Q165" s="142"/>
      <c r="R165" s="142"/>
      <c r="S165" s="142"/>
      <c r="T165" s="175"/>
      <c r="U165" s="175"/>
      <c r="V165" s="175"/>
      <c r="W165" s="175"/>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c r="BW165" s="142"/>
      <c r="BX165" s="142"/>
      <c r="BY165" s="142"/>
    </row>
    <row r="166" spans="1:77" s="92" customFormat="1">
      <c r="A166" s="510"/>
      <c r="B166" s="86"/>
      <c r="C166" s="183"/>
      <c r="D166" s="183"/>
      <c r="E166" s="142"/>
      <c r="F166" s="142"/>
      <c r="G166" s="142"/>
      <c r="H166" s="142"/>
      <c r="I166" s="142"/>
      <c r="J166" s="142"/>
      <c r="K166" s="142"/>
      <c r="L166" s="142"/>
      <c r="M166" s="153"/>
      <c r="N166" s="142"/>
      <c r="O166" s="142"/>
      <c r="P166" s="142"/>
      <c r="Q166" s="142"/>
      <c r="R166" s="142"/>
      <c r="S166" s="142"/>
      <c r="T166" s="175"/>
      <c r="U166" s="175"/>
      <c r="V166" s="175"/>
      <c r="W166" s="175"/>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2"/>
      <c r="BR166" s="142"/>
      <c r="BS166" s="142"/>
      <c r="BT166" s="142"/>
      <c r="BU166" s="142"/>
      <c r="BV166" s="142"/>
      <c r="BW166" s="142"/>
      <c r="BX166" s="142"/>
      <c r="BY166" s="142"/>
    </row>
    <row r="167" spans="1:77" s="92" customFormat="1">
      <c r="A167" s="112">
        <v>-26</v>
      </c>
      <c r="B167" s="39" t="s">
        <v>622</v>
      </c>
      <c r="C167" s="183"/>
      <c r="D167" s="183"/>
      <c r="E167" s="142"/>
      <c r="F167" s="142"/>
      <c r="G167" s="142"/>
      <c r="H167" s="142"/>
      <c r="I167" s="142"/>
      <c r="J167" s="142"/>
      <c r="K167" s="142"/>
      <c r="L167" s="142"/>
      <c r="M167" s="153"/>
      <c r="N167" s="142"/>
      <c r="O167" s="142"/>
      <c r="P167" s="142"/>
      <c r="Q167" s="142"/>
      <c r="R167" s="142"/>
      <c r="S167" s="142"/>
      <c r="T167" s="175"/>
      <c r="U167" s="175"/>
      <c r="V167" s="175"/>
      <c r="W167" s="175"/>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2"/>
      <c r="BR167" s="142"/>
      <c r="BS167" s="142"/>
      <c r="BT167" s="142"/>
      <c r="BU167" s="142"/>
      <c r="BV167" s="142"/>
      <c r="BW167" s="142"/>
      <c r="BX167" s="142"/>
      <c r="BY167" s="142"/>
    </row>
    <row r="168" spans="1:77" s="213" customFormat="1">
      <c r="A168" s="216">
        <v>-27</v>
      </c>
      <c r="B168" s="39" t="s">
        <v>921</v>
      </c>
      <c r="C168" s="233"/>
      <c r="D168" s="233"/>
      <c r="E168" s="218"/>
      <c r="F168" s="218"/>
      <c r="G168" s="218"/>
      <c r="H168" s="218"/>
      <c r="I168" s="218"/>
      <c r="J168" s="218"/>
      <c r="K168" s="218"/>
      <c r="L168" s="218"/>
      <c r="M168" s="511"/>
      <c r="N168" s="218"/>
      <c r="O168" s="218"/>
      <c r="P168" s="218"/>
      <c r="Q168" s="218"/>
      <c r="R168" s="218"/>
      <c r="S168" s="218"/>
      <c r="T168" s="218"/>
      <c r="U168" s="218"/>
      <c r="V168" s="218"/>
      <c r="W168" s="218"/>
      <c r="X168" s="218"/>
      <c r="Y168" s="218"/>
      <c r="Z168" s="218"/>
      <c r="AA168" s="218"/>
      <c r="AB168" s="218"/>
      <c r="AC168" s="218"/>
      <c r="AD168" s="218"/>
      <c r="AE168" s="218"/>
      <c r="AF168" s="218"/>
      <c r="AG168" s="218"/>
      <c r="AH168" s="218"/>
      <c r="AI168" s="218"/>
      <c r="AJ168" s="218"/>
      <c r="AK168" s="218"/>
      <c r="AL168" s="218"/>
      <c r="AM168" s="218"/>
      <c r="AN168" s="218"/>
      <c r="AO168" s="218"/>
      <c r="AP168" s="218"/>
      <c r="AQ168" s="218"/>
      <c r="AR168" s="218"/>
      <c r="AS168" s="218"/>
      <c r="AT168" s="218"/>
      <c r="AU168" s="218"/>
      <c r="AV168" s="218"/>
      <c r="AW168" s="218"/>
      <c r="AX168" s="218"/>
      <c r="AY168" s="218"/>
      <c r="AZ168" s="218"/>
      <c r="BA168" s="218"/>
      <c r="BB168" s="218"/>
      <c r="BC168" s="218"/>
      <c r="BD168" s="218"/>
      <c r="BE168" s="218"/>
      <c r="BF168" s="218"/>
      <c r="BG168" s="218"/>
      <c r="BH168" s="218"/>
      <c r="BI168" s="218"/>
      <c r="BJ168" s="218"/>
      <c r="BK168" s="218"/>
      <c r="BL168" s="218"/>
      <c r="BM168" s="218"/>
      <c r="BN168" s="218"/>
      <c r="BO168" s="218"/>
      <c r="BP168" s="218"/>
      <c r="BQ168" s="218"/>
      <c r="BR168" s="218"/>
      <c r="BS168" s="218"/>
      <c r="BT168" s="218"/>
      <c r="BU168" s="218"/>
      <c r="BV168" s="218"/>
      <c r="BW168" s="218"/>
      <c r="BX168" s="218"/>
      <c r="BY168" s="218"/>
    </row>
    <row r="169" spans="1:77" s="213" customFormat="1">
      <c r="A169" s="512"/>
      <c r="B169" s="70"/>
      <c r="C169" s="233"/>
      <c r="D169" s="233"/>
      <c r="E169" s="218"/>
      <c r="F169" s="218"/>
      <c r="G169" s="218"/>
      <c r="H169" s="218"/>
      <c r="I169" s="218"/>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c r="AF169" s="218"/>
      <c r="AG169" s="218"/>
      <c r="AH169" s="218"/>
      <c r="AI169" s="218"/>
      <c r="AJ169" s="218"/>
      <c r="AK169" s="218"/>
      <c r="AL169" s="218"/>
      <c r="AM169" s="218"/>
      <c r="AN169" s="218"/>
      <c r="AO169" s="218"/>
      <c r="AP169" s="218"/>
      <c r="AQ169" s="218"/>
      <c r="AR169" s="218"/>
      <c r="AS169" s="218"/>
      <c r="AT169" s="218"/>
      <c r="AU169" s="218"/>
      <c r="AV169" s="218"/>
      <c r="AW169" s="218"/>
      <c r="AX169" s="218"/>
      <c r="AY169" s="218"/>
      <c r="AZ169" s="218"/>
      <c r="BA169" s="218"/>
      <c r="BB169" s="218"/>
      <c r="BC169" s="218"/>
      <c r="BD169" s="218"/>
      <c r="BE169" s="218"/>
      <c r="BF169" s="218"/>
      <c r="BG169" s="218"/>
      <c r="BH169" s="218"/>
      <c r="BI169" s="218"/>
      <c r="BJ169" s="218"/>
      <c r="BK169" s="218"/>
      <c r="BL169" s="218"/>
      <c r="BM169" s="218"/>
      <c r="BN169" s="218"/>
      <c r="BO169" s="218"/>
      <c r="BP169" s="218"/>
      <c r="BQ169" s="218"/>
      <c r="BR169" s="218"/>
      <c r="BS169" s="218"/>
      <c r="BT169" s="218"/>
      <c r="BU169" s="218"/>
      <c r="BV169" s="218"/>
      <c r="BW169" s="218"/>
      <c r="BX169" s="218"/>
      <c r="BY169" s="218"/>
    </row>
    <row r="170" spans="1:77" s="212" customFormat="1">
      <c r="A170" s="513"/>
      <c r="B170" s="193" t="s">
        <v>268</v>
      </c>
      <c r="C170" s="382"/>
      <c r="D170" s="382"/>
      <c r="E170" s="514"/>
      <c r="F170" s="515"/>
      <c r="G170" s="515"/>
      <c r="H170" s="515"/>
      <c r="I170" s="515"/>
      <c r="J170" s="515"/>
      <c r="K170" s="515"/>
      <c r="L170" s="515"/>
      <c r="M170" s="515"/>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c r="AR170" s="218"/>
      <c r="AS170" s="218"/>
      <c r="AT170" s="218"/>
      <c r="AU170" s="218"/>
      <c r="AV170" s="218"/>
      <c r="AW170" s="218"/>
      <c r="AX170" s="218"/>
      <c r="AY170" s="218"/>
      <c r="AZ170" s="218"/>
      <c r="BA170" s="218"/>
      <c r="BB170" s="218"/>
      <c r="BC170" s="218"/>
      <c r="BD170" s="218"/>
      <c r="BE170" s="218"/>
      <c r="BF170" s="218"/>
      <c r="BG170" s="218"/>
      <c r="BH170" s="218"/>
      <c r="BI170" s="218"/>
      <c r="BJ170" s="218"/>
      <c r="BK170" s="218"/>
      <c r="BL170" s="218"/>
      <c r="BM170" s="218"/>
      <c r="BN170" s="218"/>
      <c r="BO170" s="218"/>
      <c r="BP170" s="218"/>
      <c r="BQ170" s="218"/>
      <c r="BR170" s="218"/>
      <c r="BS170" s="218"/>
      <c r="BT170" s="218"/>
      <c r="BU170" s="218"/>
      <c r="BV170" s="218"/>
      <c r="BW170" s="218"/>
      <c r="BX170" s="218"/>
      <c r="BY170" s="218"/>
    </row>
    <row r="171" spans="1:77" s="90" customFormat="1">
      <c r="A171" s="366"/>
      <c r="B171" s="516"/>
      <c r="C171" s="369"/>
      <c r="D171" s="369"/>
      <c r="E171" s="517"/>
      <c r="F171" s="144"/>
      <c r="G171" s="144"/>
      <c r="H171" s="144"/>
      <c r="I171" s="144"/>
      <c r="J171" s="144"/>
      <c r="K171" s="144"/>
      <c r="L171" s="144"/>
      <c r="M171" s="144"/>
      <c r="N171" s="142"/>
      <c r="O171" s="142"/>
      <c r="P171" s="142"/>
      <c r="Q171" s="142"/>
      <c r="R171" s="142"/>
      <c r="S171" s="142"/>
      <c r="T171" s="175"/>
      <c r="U171" s="175"/>
      <c r="V171" s="175"/>
      <c r="W171" s="175"/>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c r="BO171" s="142"/>
      <c r="BP171" s="142"/>
      <c r="BQ171" s="142"/>
      <c r="BR171" s="142"/>
      <c r="BS171" s="142"/>
      <c r="BT171" s="142"/>
      <c r="BU171" s="142"/>
      <c r="BV171" s="142"/>
      <c r="BW171" s="142"/>
      <c r="BX171" s="142"/>
      <c r="BY171" s="142"/>
    </row>
    <row r="172" spans="1:77" s="90" customFormat="1">
      <c r="A172" s="400"/>
      <c r="B172" s="111" t="s">
        <v>269</v>
      </c>
      <c r="C172" s="377"/>
      <c r="D172" s="377"/>
      <c r="E172" s="96" t="str">
        <f>IF('PPNR NII Worksheet'!C103=0,"N/A",'PPNR Projections Worksheet'!E32='PPNR NII Worksheet'!C103)</f>
        <v>N/A</v>
      </c>
      <c r="F172" s="96" t="str">
        <f>IF('PPNR NII Worksheet'!D103=0,"N/A",'PPNR Projections Worksheet'!F32='PPNR NII Worksheet'!D103)</f>
        <v>N/A</v>
      </c>
      <c r="G172" s="96" t="str">
        <f>IF('PPNR NII Worksheet'!E103=0,"N/A",'PPNR Projections Worksheet'!G32='PPNR NII Worksheet'!E103)</f>
        <v>N/A</v>
      </c>
      <c r="H172" s="96" t="str">
        <f>IF('PPNR NII Worksheet'!F103=0,"N/A",'PPNR Projections Worksheet'!H32='PPNR NII Worksheet'!F103)</f>
        <v>N/A</v>
      </c>
      <c r="I172" s="96" t="str">
        <f>IF('PPNR NII Worksheet'!G103=0,"N/A",'PPNR Projections Worksheet'!I32='PPNR NII Worksheet'!G103)</f>
        <v>N/A</v>
      </c>
      <c r="J172" s="96" t="str">
        <f>IF('PPNR NII Worksheet'!H103=0,"N/A",'PPNR Projections Worksheet'!J32='PPNR NII Worksheet'!H103)</f>
        <v>N/A</v>
      </c>
      <c r="K172" s="96" t="str">
        <f>IF('PPNR NII Worksheet'!I103=0,"N/A",'PPNR Projections Worksheet'!K32='PPNR NII Worksheet'!I103)</f>
        <v>N/A</v>
      </c>
      <c r="L172" s="96" t="str">
        <f>IF('PPNR NII Worksheet'!J103=0,"N/A",'PPNR Projections Worksheet'!L32='PPNR NII Worksheet'!J103)</f>
        <v>N/A</v>
      </c>
      <c r="M172" s="96" t="str">
        <f>IF('PPNR NII Worksheet'!K103=0,"N/A",'PPNR Projections Worksheet'!M32='PPNR NII Worksheet'!K103)</f>
        <v>N/A</v>
      </c>
      <c r="N172" s="142"/>
      <c r="O172" s="142"/>
      <c r="P172" s="142"/>
      <c r="Q172" s="142"/>
      <c r="R172" s="142"/>
      <c r="S172" s="142"/>
      <c r="T172" s="175"/>
      <c r="U172" s="175"/>
      <c r="V172" s="175"/>
      <c r="W172" s="175"/>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c r="BO172" s="142"/>
      <c r="BP172" s="142"/>
      <c r="BQ172" s="142"/>
      <c r="BR172" s="142"/>
      <c r="BS172" s="142"/>
      <c r="BT172" s="142"/>
      <c r="BU172" s="142"/>
      <c r="BV172" s="142"/>
      <c r="BW172" s="142"/>
      <c r="BX172" s="142"/>
      <c r="BY172" s="142"/>
    </row>
  </sheetData>
  <protectedRanges>
    <protectedRange sqref="B4" name="Choose menu_1_2"/>
  </protectedRanges>
  <dataConsolidate/>
  <mergeCells count="15">
    <mergeCell ref="B2:M2"/>
    <mergeCell ref="B1:M1"/>
    <mergeCell ref="E7:M7"/>
    <mergeCell ref="B49:C49"/>
    <mergeCell ref="B47:C47"/>
    <mergeCell ref="B131:E131"/>
    <mergeCell ref="B147:E147"/>
    <mergeCell ref="B150:G150"/>
    <mergeCell ref="B151:G151"/>
    <mergeCell ref="B152:E152"/>
    <mergeCell ref="B153:E153"/>
    <mergeCell ref="B155:G155"/>
    <mergeCell ref="B158:G158"/>
    <mergeCell ref="B162:G162"/>
    <mergeCell ref="B163:G163"/>
  </mergeCells>
  <conditionalFormatting sqref="E172:M172">
    <cfRule type="cellIs" dxfId="2" priority="3" operator="equal">
      <formula>FALSE</formula>
    </cfRule>
  </conditionalFormatting>
  <conditionalFormatting sqref="E172:M172">
    <cfRule type="expression" dxfId="1" priority="1">
      <formula>E172=FALSE</formula>
    </cfRule>
  </conditionalFormatting>
  <dataValidations count="1">
    <dataValidation type="list" allowBlank="1" showInputMessage="1" showErrorMessage="1" sqref="B4">
      <formula1>$W$7:$W$10</formula1>
    </dataValidation>
  </dataValidations>
  <pageMargins left="0.25" right="0.25" top="0.75" bottom="0.75" header="0.3" footer="0.3"/>
  <pageSetup scale="66" fitToHeight="0" orientation="landscape" r:id="rId1"/>
  <headerFooter scaleWithDoc="0">
    <oddHeader>&amp;L&amp;"-,Bold"FR Y-14A Schedule A.7.a - PPNR Projections</oddHeader>
  </headerFooter>
  <rowBreaks count="5" manualBreakCount="5">
    <brk id="32" max="12" man="1"/>
    <brk id="65" max="12" man="1"/>
    <brk id="97" max="12" man="1"/>
    <brk id="125" max="12" man="1"/>
    <brk id="155"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X192"/>
  <sheetViews>
    <sheetView showGridLines="0" view="pageBreakPreview" zoomScale="85" zoomScaleNormal="85" zoomScaleSheetLayoutView="85" workbookViewId="0">
      <pane xSplit="2" ySplit="2" topLeftCell="C3" activePane="bottomRight" state="frozen"/>
      <selection sqref="A1:L22"/>
      <selection pane="topRight" sqref="A1:L22"/>
      <selection pane="bottomLeft" sqref="A1:L22"/>
      <selection pane="bottomRight" activeCell="D174" sqref="D174"/>
    </sheetView>
  </sheetViews>
  <sheetFormatPr defaultRowHeight="15"/>
  <cols>
    <col min="1" max="1" width="5.5703125" style="674" customWidth="1"/>
    <col min="2" max="2" width="37.5703125" style="699" customWidth="1"/>
    <col min="3" max="3" width="15.42578125" style="362" customWidth="1"/>
    <col min="4" max="4" width="12.5703125" style="363" customWidth="1"/>
    <col min="5" max="5" width="14.5703125" style="319" customWidth="1"/>
    <col min="6" max="6" width="12.7109375" style="319" customWidth="1"/>
    <col min="7" max="8" width="11.28515625" style="319" customWidth="1"/>
    <col min="9" max="9" width="12" style="319" customWidth="1"/>
    <col min="10" max="10" width="12.28515625" style="319" customWidth="1"/>
    <col min="11" max="11" width="11.5703125" style="319" customWidth="1"/>
    <col min="12" max="12" width="13.85546875" style="319" customWidth="1"/>
    <col min="13" max="13" width="3.7109375" style="319" customWidth="1"/>
    <col min="14" max="17" width="13.85546875" style="319" customWidth="1"/>
    <col min="18" max="76" width="9.140625" style="318"/>
    <col min="77" max="16384" width="9.140625" style="26"/>
  </cols>
  <sheetData>
    <row r="1" spans="1:76" ht="39" customHeight="1">
      <c r="A1" s="672"/>
      <c r="B1" s="679"/>
      <c r="C1" s="33" t="s">
        <v>26</v>
      </c>
      <c r="D1" s="1007" t="s">
        <v>27</v>
      </c>
      <c r="E1" s="1007"/>
      <c r="F1" s="1007"/>
      <c r="G1" s="1007"/>
      <c r="H1" s="1007"/>
      <c r="I1" s="1007"/>
      <c r="J1" s="1007"/>
      <c r="K1" s="1007"/>
      <c r="L1" s="1007"/>
      <c r="M1" s="333"/>
      <c r="N1" s="1008" t="s">
        <v>100</v>
      </c>
      <c r="O1" s="1008"/>
      <c r="P1" s="1008"/>
      <c r="Q1" s="318"/>
      <c r="BX1" s="26"/>
    </row>
    <row r="2" spans="1:76" ht="20.25" customHeight="1" thickBot="1">
      <c r="A2" s="673" t="s">
        <v>102</v>
      </c>
      <c r="B2" s="680"/>
      <c r="C2" s="60" t="s">
        <v>699</v>
      </c>
      <c r="D2" s="60" t="s">
        <v>700</v>
      </c>
      <c r="E2" s="60" t="s">
        <v>701</v>
      </c>
      <c r="F2" s="60" t="s">
        <v>702</v>
      </c>
      <c r="G2" s="60" t="s">
        <v>703</v>
      </c>
      <c r="H2" s="60" t="s">
        <v>704</v>
      </c>
      <c r="I2" s="60" t="s">
        <v>705</v>
      </c>
      <c r="J2" s="60" t="s">
        <v>706</v>
      </c>
      <c r="K2" s="60" t="s">
        <v>707</v>
      </c>
      <c r="L2" s="60" t="s">
        <v>708</v>
      </c>
      <c r="M2" s="335"/>
      <c r="N2" s="25" t="s">
        <v>792</v>
      </c>
      <c r="O2" s="25" t="s">
        <v>793</v>
      </c>
      <c r="P2" s="25" t="s">
        <v>99</v>
      </c>
      <c r="Q2" s="318"/>
      <c r="BX2" s="26"/>
    </row>
    <row r="3" spans="1:76" ht="15.75" thickTop="1">
      <c r="B3" s="679"/>
      <c r="C3" s="332"/>
      <c r="D3" s="337"/>
      <c r="E3" s="337"/>
      <c r="F3" s="337"/>
      <c r="G3" s="337"/>
      <c r="H3" s="337"/>
      <c r="I3" s="337"/>
      <c r="J3" s="337"/>
      <c r="K3" s="337"/>
      <c r="L3" s="337"/>
      <c r="Q3" s="318"/>
      <c r="BX3" s="26"/>
    </row>
    <row r="4" spans="1:76">
      <c r="B4" s="762" t="s">
        <v>817</v>
      </c>
      <c r="C4" s="332"/>
      <c r="D4" s="337"/>
      <c r="E4" s="337"/>
      <c r="F4" s="337"/>
      <c r="G4" s="337"/>
      <c r="H4" s="337"/>
      <c r="I4" s="337"/>
      <c r="J4" s="337"/>
      <c r="K4" s="337"/>
      <c r="L4" s="337"/>
      <c r="Q4" s="318"/>
      <c r="BX4" s="26"/>
    </row>
    <row r="5" spans="1:76">
      <c r="A5" s="675">
        <v>1</v>
      </c>
      <c r="B5" s="682" t="s">
        <v>354</v>
      </c>
      <c r="C5" s="62">
        <f>SUM(C6,C9,C12,C18)</f>
        <v>0</v>
      </c>
      <c r="D5" s="62">
        <f t="shared" ref="D5:L5" si="0">SUM(D6,D9,D12,D18)</f>
        <v>0</v>
      </c>
      <c r="E5" s="62">
        <f t="shared" si="0"/>
        <v>0</v>
      </c>
      <c r="F5" s="62">
        <f t="shared" si="0"/>
        <v>0</v>
      </c>
      <c r="G5" s="62">
        <f t="shared" si="0"/>
        <v>0</v>
      </c>
      <c r="H5" s="62">
        <f t="shared" si="0"/>
        <v>0</v>
      </c>
      <c r="I5" s="62">
        <f t="shared" si="0"/>
        <v>0</v>
      </c>
      <c r="J5" s="62">
        <f t="shared" si="0"/>
        <v>0</v>
      </c>
      <c r="K5" s="62">
        <f t="shared" si="0"/>
        <v>0</v>
      </c>
      <c r="L5" s="62">
        <f t="shared" si="0"/>
        <v>0</v>
      </c>
      <c r="N5" s="62">
        <f>SUM(E5:H5)</f>
        <v>0</v>
      </c>
      <c r="O5" s="62">
        <f>SUM(I5:L5)</f>
        <v>0</v>
      </c>
      <c r="P5" s="62">
        <f>SUM(D5:L5)</f>
        <v>0</v>
      </c>
      <c r="Q5" s="318"/>
      <c r="BX5" s="26"/>
    </row>
    <row r="6" spans="1:76">
      <c r="A6" s="675">
        <f>A5+1</f>
        <v>2</v>
      </c>
      <c r="B6" s="682" t="s">
        <v>1</v>
      </c>
      <c r="C6" s="62">
        <f>SUM(C7:C8)</f>
        <v>0</v>
      </c>
      <c r="D6" s="62">
        <f t="shared" ref="D6:L6" si="1">SUM(D7:D8)</f>
        <v>0</v>
      </c>
      <c r="E6" s="62">
        <f t="shared" si="1"/>
        <v>0</v>
      </c>
      <c r="F6" s="62">
        <f t="shared" si="1"/>
        <v>0</v>
      </c>
      <c r="G6" s="62">
        <f t="shared" si="1"/>
        <v>0</v>
      </c>
      <c r="H6" s="62">
        <f t="shared" si="1"/>
        <v>0</v>
      </c>
      <c r="I6" s="62">
        <f t="shared" si="1"/>
        <v>0</v>
      </c>
      <c r="J6" s="62">
        <f t="shared" si="1"/>
        <v>0</v>
      </c>
      <c r="K6" s="62">
        <f t="shared" si="1"/>
        <v>0</v>
      </c>
      <c r="L6" s="62">
        <f t="shared" si="1"/>
        <v>0</v>
      </c>
      <c r="N6" s="62">
        <f t="shared" ref="N6:N47" si="2">SUM(E6:H6)</f>
        <v>0</v>
      </c>
      <c r="O6" s="62">
        <f t="shared" ref="O6:O47" si="3">SUM(I6:L6)</f>
        <v>0</v>
      </c>
      <c r="P6" s="62">
        <f t="shared" ref="P6:P47" si="4">SUM(D6:L6)</f>
        <v>0</v>
      </c>
      <c r="Q6" s="318"/>
      <c r="BX6" s="26"/>
    </row>
    <row r="7" spans="1:76">
      <c r="A7" s="675">
        <f t="shared" ref="A7:A47" si="5">A6+1</f>
        <v>3</v>
      </c>
      <c r="B7" s="683" t="s">
        <v>1</v>
      </c>
      <c r="C7" s="42"/>
      <c r="D7" s="62">
        <f>'Retail Bal. &amp; Loss Projections'!D9</f>
        <v>0</v>
      </c>
      <c r="E7" s="62">
        <f>'Retail Bal. &amp; Loss Projections'!E9</f>
        <v>0</v>
      </c>
      <c r="F7" s="62">
        <f>'Retail Bal. &amp; Loss Projections'!F9</f>
        <v>0</v>
      </c>
      <c r="G7" s="62">
        <f>'Retail Bal. &amp; Loss Projections'!G9</f>
        <v>0</v>
      </c>
      <c r="H7" s="62">
        <f>'Retail Bal. &amp; Loss Projections'!H9</f>
        <v>0</v>
      </c>
      <c r="I7" s="62">
        <f>'Retail Bal. &amp; Loss Projections'!I9</f>
        <v>0</v>
      </c>
      <c r="J7" s="62">
        <f>'Retail Bal. &amp; Loss Projections'!J9</f>
        <v>0</v>
      </c>
      <c r="K7" s="62">
        <f>'Retail Bal. &amp; Loss Projections'!K9</f>
        <v>0</v>
      </c>
      <c r="L7" s="62">
        <f>'Retail Bal. &amp; Loss Projections'!L9</f>
        <v>0</v>
      </c>
      <c r="N7" s="62">
        <f t="shared" si="2"/>
        <v>0</v>
      </c>
      <c r="O7" s="62">
        <f t="shared" si="3"/>
        <v>0</v>
      </c>
      <c r="P7" s="62">
        <f t="shared" si="4"/>
        <v>0</v>
      </c>
      <c r="Q7" s="318"/>
      <c r="BX7" s="26"/>
    </row>
    <row r="8" spans="1:76">
      <c r="A8" s="675">
        <f t="shared" si="5"/>
        <v>4</v>
      </c>
      <c r="B8" s="683" t="s">
        <v>286</v>
      </c>
      <c r="C8" s="42"/>
      <c r="D8" s="62">
        <f>'Retail Bal. &amp; Loss Projections'!D18</f>
        <v>0</v>
      </c>
      <c r="E8" s="62">
        <f>'Retail Bal. &amp; Loss Projections'!E18</f>
        <v>0</v>
      </c>
      <c r="F8" s="62">
        <f>'Retail Bal. &amp; Loss Projections'!F18</f>
        <v>0</v>
      </c>
      <c r="G8" s="62">
        <f>'Retail Bal. &amp; Loss Projections'!G18</f>
        <v>0</v>
      </c>
      <c r="H8" s="62">
        <f>'Retail Bal. &amp; Loss Projections'!H18</f>
        <v>0</v>
      </c>
      <c r="I8" s="62">
        <f>'Retail Bal. &amp; Loss Projections'!I18</f>
        <v>0</v>
      </c>
      <c r="J8" s="62">
        <f>'Retail Bal. &amp; Loss Projections'!J18</f>
        <v>0</v>
      </c>
      <c r="K8" s="62">
        <f>'Retail Bal. &amp; Loss Projections'!K18</f>
        <v>0</v>
      </c>
      <c r="L8" s="62">
        <f>'Retail Bal. &amp; Loss Projections'!L18</f>
        <v>0</v>
      </c>
      <c r="N8" s="62">
        <f t="shared" si="2"/>
        <v>0</v>
      </c>
      <c r="O8" s="62">
        <f t="shared" si="3"/>
        <v>0</v>
      </c>
      <c r="P8" s="62">
        <f t="shared" si="4"/>
        <v>0</v>
      </c>
      <c r="Q8" s="318"/>
      <c r="BX8" s="26"/>
    </row>
    <row r="9" spans="1:76">
      <c r="A9" s="675">
        <f t="shared" si="5"/>
        <v>5</v>
      </c>
      <c r="B9" s="682" t="s">
        <v>2</v>
      </c>
      <c r="C9" s="62">
        <f>SUM(C10:C11)</f>
        <v>0</v>
      </c>
      <c r="D9" s="62">
        <f t="shared" ref="D9:L9" si="6">SUM(D10:D11)</f>
        <v>0</v>
      </c>
      <c r="E9" s="62">
        <f t="shared" si="6"/>
        <v>0</v>
      </c>
      <c r="F9" s="62">
        <f t="shared" si="6"/>
        <v>0</v>
      </c>
      <c r="G9" s="62">
        <f t="shared" si="6"/>
        <v>0</v>
      </c>
      <c r="H9" s="62">
        <f t="shared" si="6"/>
        <v>0</v>
      </c>
      <c r="I9" s="62">
        <f t="shared" si="6"/>
        <v>0</v>
      </c>
      <c r="J9" s="62">
        <f t="shared" si="6"/>
        <v>0</v>
      </c>
      <c r="K9" s="62">
        <f t="shared" si="6"/>
        <v>0</v>
      </c>
      <c r="L9" s="62">
        <f t="shared" si="6"/>
        <v>0</v>
      </c>
      <c r="N9" s="62">
        <f t="shared" si="2"/>
        <v>0</v>
      </c>
      <c r="O9" s="62">
        <f t="shared" si="3"/>
        <v>0</v>
      </c>
      <c r="P9" s="62">
        <f t="shared" si="4"/>
        <v>0</v>
      </c>
      <c r="Q9" s="318"/>
      <c r="BX9" s="26"/>
    </row>
    <row r="10" spans="1:76">
      <c r="A10" s="675">
        <f t="shared" si="5"/>
        <v>6</v>
      </c>
      <c r="B10" s="315" t="s">
        <v>3</v>
      </c>
      <c r="C10" s="42"/>
      <c r="D10" s="62">
        <f>'Retail Bal. &amp; Loss Projections'!D27</f>
        <v>0</v>
      </c>
      <c r="E10" s="62">
        <f>'Retail Bal. &amp; Loss Projections'!E27</f>
        <v>0</v>
      </c>
      <c r="F10" s="62">
        <f>'Retail Bal. &amp; Loss Projections'!F27</f>
        <v>0</v>
      </c>
      <c r="G10" s="62">
        <f>'Retail Bal. &amp; Loss Projections'!G27</f>
        <v>0</v>
      </c>
      <c r="H10" s="62">
        <f>'Retail Bal. &amp; Loss Projections'!H27</f>
        <v>0</v>
      </c>
      <c r="I10" s="62">
        <f>'Retail Bal. &amp; Loss Projections'!I27</f>
        <v>0</v>
      </c>
      <c r="J10" s="62">
        <f>'Retail Bal. &amp; Loss Projections'!J27</f>
        <v>0</v>
      </c>
      <c r="K10" s="62">
        <f>'Retail Bal. &amp; Loss Projections'!K27</f>
        <v>0</v>
      </c>
      <c r="L10" s="62">
        <f>'Retail Bal. &amp; Loss Projections'!L27</f>
        <v>0</v>
      </c>
      <c r="N10" s="62">
        <f t="shared" si="2"/>
        <v>0</v>
      </c>
      <c r="O10" s="62">
        <f t="shared" si="3"/>
        <v>0</v>
      </c>
      <c r="P10" s="62">
        <f t="shared" si="4"/>
        <v>0</v>
      </c>
      <c r="Q10" s="318"/>
      <c r="BX10" s="26"/>
    </row>
    <row r="11" spans="1:76">
      <c r="A11" s="675">
        <f t="shared" si="5"/>
        <v>7</v>
      </c>
      <c r="B11" s="315" t="s">
        <v>4</v>
      </c>
      <c r="C11" s="42"/>
      <c r="D11" s="62">
        <f>'Retail Bal. &amp; Loss Projections'!D38</f>
        <v>0</v>
      </c>
      <c r="E11" s="62">
        <f>'Retail Bal. &amp; Loss Projections'!E38</f>
        <v>0</v>
      </c>
      <c r="F11" s="62">
        <f>'Retail Bal. &amp; Loss Projections'!F38</f>
        <v>0</v>
      </c>
      <c r="G11" s="62">
        <f>'Retail Bal. &amp; Loss Projections'!G38</f>
        <v>0</v>
      </c>
      <c r="H11" s="62">
        <f>'Retail Bal. &amp; Loss Projections'!H38</f>
        <v>0</v>
      </c>
      <c r="I11" s="62">
        <f>'Retail Bal. &amp; Loss Projections'!I38</f>
        <v>0</v>
      </c>
      <c r="J11" s="62">
        <f>'Retail Bal. &amp; Loss Projections'!J38</f>
        <v>0</v>
      </c>
      <c r="K11" s="62">
        <f>'Retail Bal. &amp; Loss Projections'!K38</f>
        <v>0</v>
      </c>
      <c r="L11" s="62">
        <f>'Retail Bal. &amp; Loss Projections'!L38</f>
        <v>0</v>
      </c>
      <c r="N11" s="62">
        <f t="shared" si="2"/>
        <v>0</v>
      </c>
      <c r="O11" s="62">
        <f t="shared" si="3"/>
        <v>0</v>
      </c>
      <c r="P11" s="62">
        <f t="shared" si="4"/>
        <v>0</v>
      </c>
      <c r="Q11" s="318"/>
      <c r="BX11" s="26"/>
    </row>
    <row r="12" spans="1:76">
      <c r="A12" s="675">
        <f t="shared" si="5"/>
        <v>8</v>
      </c>
      <c r="B12" s="682" t="s">
        <v>6</v>
      </c>
      <c r="C12" s="62">
        <f>SUM(C13:C15)</f>
        <v>0</v>
      </c>
      <c r="D12" s="62">
        <f>SUM(D13:D15)</f>
        <v>0</v>
      </c>
      <c r="E12" s="62">
        <f t="shared" ref="E12:L12" si="7">SUM(E13:E15)</f>
        <v>0</v>
      </c>
      <c r="F12" s="62">
        <f t="shared" si="7"/>
        <v>0</v>
      </c>
      <c r="G12" s="62">
        <f t="shared" si="7"/>
        <v>0</v>
      </c>
      <c r="H12" s="62">
        <f t="shared" si="7"/>
        <v>0</v>
      </c>
      <c r="I12" s="62">
        <f t="shared" si="7"/>
        <v>0</v>
      </c>
      <c r="J12" s="62">
        <f t="shared" si="7"/>
        <v>0</v>
      </c>
      <c r="K12" s="62">
        <f t="shared" si="7"/>
        <v>0</v>
      </c>
      <c r="L12" s="62">
        <f t="shared" si="7"/>
        <v>0</v>
      </c>
      <c r="N12" s="62">
        <f t="shared" si="2"/>
        <v>0</v>
      </c>
      <c r="O12" s="62">
        <f t="shared" si="3"/>
        <v>0</v>
      </c>
      <c r="P12" s="62">
        <f t="shared" si="4"/>
        <v>0</v>
      </c>
      <c r="Q12" s="318"/>
      <c r="BX12" s="26"/>
    </row>
    <row r="13" spans="1:76">
      <c r="A13" s="675">
        <f t="shared" si="5"/>
        <v>9</v>
      </c>
      <c r="B13" s="315" t="s">
        <v>7</v>
      </c>
      <c r="C13" s="42"/>
      <c r="D13" s="42"/>
      <c r="E13" s="42"/>
      <c r="F13" s="42"/>
      <c r="G13" s="42"/>
      <c r="H13" s="42"/>
      <c r="I13" s="42"/>
      <c r="J13" s="42"/>
      <c r="K13" s="42"/>
      <c r="L13" s="42"/>
      <c r="N13" s="62">
        <f t="shared" si="2"/>
        <v>0</v>
      </c>
      <c r="O13" s="62">
        <f t="shared" si="3"/>
        <v>0</v>
      </c>
      <c r="P13" s="62">
        <f t="shared" si="4"/>
        <v>0</v>
      </c>
      <c r="Q13" s="318"/>
      <c r="BX13" s="26"/>
    </row>
    <row r="14" spans="1:76">
      <c r="A14" s="675">
        <f t="shared" si="5"/>
        <v>10</v>
      </c>
      <c r="B14" s="315" t="s">
        <v>8</v>
      </c>
      <c r="C14" s="42"/>
      <c r="D14" s="42"/>
      <c r="E14" s="42"/>
      <c r="F14" s="42"/>
      <c r="G14" s="42"/>
      <c r="H14" s="42"/>
      <c r="I14" s="42"/>
      <c r="J14" s="42"/>
      <c r="K14" s="42"/>
      <c r="L14" s="42"/>
      <c r="N14" s="62">
        <f t="shared" si="2"/>
        <v>0</v>
      </c>
      <c r="O14" s="62">
        <f t="shared" si="3"/>
        <v>0</v>
      </c>
      <c r="P14" s="62">
        <f t="shared" si="4"/>
        <v>0</v>
      </c>
      <c r="Q14" s="318"/>
      <c r="BX14" s="26"/>
    </row>
    <row r="15" spans="1:76">
      <c r="A15" s="675">
        <f t="shared" si="5"/>
        <v>11</v>
      </c>
      <c r="B15" s="315" t="s">
        <v>9</v>
      </c>
      <c r="C15" s="62">
        <f>SUM(C16:C17)</f>
        <v>0</v>
      </c>
      <c r="D15" s="62">
        <f t="shared" ref="D15:L15" si="8">SUM(D16:D17)</f>
        <v>0</v>
      </c>
      <c r="E15" s="62">
        <f t="shared" si="8"/>
        <v>0</v>
      </c>
      <c r="F15" s="62">
        <f t="shared" si="8"/>
        <v>0</v>
      </c>
      <c r="G15" s="62">
        <f t="shared" si="8"/>
        <v>0</v>
      </c>
      <c r="H15" s="62">
        <f t="shared" si="8"/>
        <v>0</v>
      </c>
      <c r="I15" s="62">
        <f t="shared" si="8"/>
        <v>0</v>
      </c>
      <c r="J15" s="62">
        <f t="shared" si="8"/>
        <v>0</v>
      </c>
      <c r="K15" s="62">
        <f t="shared" si="8"/>
        <v>0</v>
      </c>
      <c r="L15" s="62">
        <f t="shared" si="8"/>
        <v>0</v>
      </c>
      <c r="N15" s="62">
        <f t="shared" si="2"/>
        <v>0</v>
      </c>
      <c r="O15" s="62">
        <f t="shared" si="3"/>
        <v>0</v>
      </c>
      <c r="P15" s="62">
        <f t="shared" si="4"/>
        <v>0</v>
      </c>
      <c r="Q15" s="318"/>
      <c r="BX15" s="26"/>
    </row>
    <row r="16" spans="1:76">
      <c r="A16" s="675">
        <f t="shared" si="5"/>
        <v>12</v>
      </c>
      <c r="B16" s="683" t="s">
        <v>39</v>
      </c>
      <c r="C16" s="42"/>
      <c r="D16" s="42"/>
      <c r="E16" s="42"/>
      <c r="F16" s="42"/>
      <c r="G16" s="42"/>
      <c r="H16" s="42"/>
      <c r="I16" s="42"/>
      <c r="J16" s="42"/>
      <c r="K16" s="42"/>
      <c r="L16" s="42"/>
      <c r="N16" s="62">
        <f t="shared" si="2"/>
        <v>0</v>
      </c>
      <c r="O16" s="62">
        <f t="shared" si="3"/>
        <v>0</v>
      </c>
      <c r="P16" s="62">
        <f t="shared" si="4"/>
        <v>0</v>
      </c>
      <c r="Q16" s="318"/>
      <c r="BX16" s="26"/>
    </row>
    <row r="17" spans="1:76">
      <c r="A17" s="675">
        <f t="shared" si="5"/>
        <v>13</v>
      </c>
      <c r="B17" s="683" t="s">
        <v>285</v>
      </c>
      <c r="C17" s="42"/>
      <c r="D17" s="42"/>
      <c r="E17" s="42"/>
      <c r="F17" s="42"/>
      <c r="G17" s="42"/>
      <c r="H17" s="42"/>
      <c r="I17" s="42"/>
      <c r="J17" s="42"/>
      <c r="K17" s="42"/>
      <c r="L17" s="42"/>
      <c r="N17" s="62">
        <f t="shared" si="2"/>
        <v>0</v>
      </c>
      <c r="O17" s="62">
        <f t="shared" si="3"/>
        <v>0</v>
      </c>
      <c r="P17" s="62">
        <f t="shared" si="4"/>
        <v>0</v>
      </c>
      <c r="Q17" s="318"/>
      <c r="BX17" s="26"/>
    </row>
    <row r="18" spans="1:76">
      <c r="A18" s="675">
        <f t="shared" si="5"/>
        <v>14</v>
      </c>
      <c r="B18" s="682" t="s">
        <v>355</v>
      </c>
      <c r="C18" s="42"/>
      <c r="D18" s="42"/>
      <c r="E18" s="42"/>
      <c r="F18" s="42"/>
      <c r="G18" s="42"/>
      <c r="H18" s="42"/>
      <c r="I18" s="42"/>
      <c r="J18" s="42"/>
      <c r="K18" s="42"/>
      <c r="L18" s="42"/>
      <c r="N18" s="62">
        <f t="shared" si="2"/>
        <v>0</v>
      </c>
      <c r="O18" s="62">
        <f t="shared" si="3"/>
        <v>0</v>
      </c>
      <c r="P18" s="62">
        <f t="shared" si="4"/>
        <v>0</v>
      </c>
      <c r="Q18" s="318"/>
      <c r="BX18" s="26"/>
    </row>
    <row r="19" spans="1:76" ht="30">
      <c r="A19" s="675">
        <f t="shared" si="5"/>
        <v>15</v>
      </c>
      <c r="B19" s="682" t="s">
        <v>417</v>
      </c>
      <c r="C19" s="62">
        <f>SUM(C20,C21,C22,C28)</f>
        <v>0</v>
      </c>
      <c r="D19" s="62">
        <f t="shared" ref="D19:L19" si="9">SUM(D20,D21,D22,D28)</f>
        <v>0</v>
      </c>
      <c r="E19" s="62">
        <f t="shared" si="9"/>
        <v>0</v>
      </c>
      <c r="F19" s="62">
        <f t="shared" si="9"/>
        <v>0</v>
      </c>
      <c r="G19" s="62">
        <f t="shared" si="9"/>
        <v>0</v>
      </c>
      <c r="H19" s="62">
        <f t="shared" si="9"/>
        <v>0</v>
      </c>
      <c r="I19" s="62">
        <f t="shared" si="9"/>
        <v>0</v>
      </c>
      <c r="J19" s="62">
        <f t="shared" si="9"/>
        <v>0</v>
      </c>
      <c r="K19" s="62">
        <f t="shared" si="9"/>
        <v>0</v>
      </c>
      <c r="L19" s="62">
        <f t="shared" si="9"/>
        <v>0</v>
      </c>
      <c r="N19" s="62">
        <f t="shared" si="2"/>
        <v>0</v>
      </c>
      <c r="O19" s="62">
        <f t="shared" si="3"/>
        <v>0</v>
      </c>
      <c r="P19" s="62">
        <f t="shared" si="4"/>
        <v>0</v>
      </c>
      <c r="Q19" s="318"/>
      <c r="BX19" s="26"/>
    </row>
    <row r="20" spans="1:76">
      <c r="A20" s="675">
        <f t="shared" si="5"/>
        <v>16</v>
      </c>
      <c r="B20" s="315" t="s">
        <v>1</v>
      </c>
      <c r="C20" s="42"/>
      <c r="D20" s="62">
        <f>'Retail Bal. &amp; Loss Projections'!D47</f>
        <v>0</v>
      </c>
      <c r="E20" s="62">
        <f>'Retail Bal. &amp; Loss Projections'!E47</f>
        <v>0</v>
      </c>
      <c r="F20" s="62">
        <f>'Retail Bal. &amp; Loss Projections'!F47</f>
        <v>0</v>
      </c>
      <c r="G20" s="62">
        <f>'Retail Bal. &amp; Loss Projections'!G47</f>
        <v>0</v>
      </c>
      <c r="H20" s="62">
        <f>'Retail Bal. &amp; Loss Projections'!H47</f>
        <v>0</v>
      </c>
      <c r="I20" s="62">
        <f>'Retail Bal. &amp; Loss Projections'!I47</f>
        <v>0</v>
      </c>
      <c r="J20" s="62">
        <f>'Retail Bal. &amp; Loss Projections'!J47</f>
        <v>0</v>
      </c>
      <c r="K20" s="62">
        <f>'Retail Bal. &amp; Loss Projections'!K47</f>
        <v>0</v>
      </c>
      <c r="L20" s="62">
        <f>'Retail Bal. &amp; Loss Projections'!L47</f>
        <v>0</v>
      </c>
      <c r="N20" s="62">
        <f t="shared" si="2"/>
        <v>0</v>
      </c>
      <c r="O20" s="62">
        <f t="shared" si="3"/>
        <v>0</v>
      </c>
      <c r="P20" s="62">
        <f t="shared" si="4"/>
        <v>0</v>
      </c>
      <c r="Q20" s="318"/>
      <c r="BX20" s="26"/>
    </row>
    <row r="21" spans="1:76">
      <c r="A21" s="675">
        <f t="shared" si="5"/>
        <v>17</v>
      </c>
      <c r="B21" s="315" t="s">
        <v>2</v>
      </c>
      <c r="C21" s="42"/>
      <c r="D21" s="62">
        <f>'Retail Bal. &amp; Loss Projections'!D56</f>
        <v>0</v>
      </c>
      <c r="E21" s="62">
        <f>'Retail Bal. &amp; Loss Projections'!E56</f>
        <v>0</v>
      </c>
      <c r="F21" s="62">
        <f>'Retail Bal. &amp; Loss Projections'!F56</f>
        <v>0</v>
      </c>
      <c r="G21" s="62">
        <f>'Retail Bal. &amp; Loss Projections'!G56</f>
        <v>0</v>
      </c>
      <c r="H21" s="62">
        <f>'Retail Bal. &amp; Loss Projections'!H56</f>
        <v>0</v>
      </c>
      <c r="I21" s="62">
        <f>'Retail Bal. &amp; Loss Projections'!I56</f>
        <v>0</v>
      </c>
      <c r="J21" s="62">
        <f>'Retail Bal. &amp; Loss Projections'!J56</f>
        <v>0</v>
      </c>
      <c r="K21" s="62">
        <f>'Retail Bal. &amp; Loss Projections'!K56</f>
        <v>0</v>
      </c>
      <c r="L21" s="62">
        <f>'Retail Bal. &amp; Loss Projections'!L56</f>
        <v>0</v>
      </c>
      <c r="N21" s="62">
        <f t="shared" si="2"/>
        <v>0</v>
      </c>
      <c r="O21" s="62">
        <f t="shared" si="3"/>
        <v>0</v>
      </c>
      <c r="P21" s="62">
        <f t="shared" si="4"/>
        <v>0</v>
      </c>
      <c r="Q21" s="318"/>
      <c r="BX21" s="26"/>
    </row>
    <row r="22" spans="1:76">
      <c r="A22" s="675">
        <f t="shared" si="5"/>
        <v>18</v>
      </c>
      <c r="B22" s="682" t="s">
        <v>6</v>
      </c>
      <c r="C22" s="62">
        <f>SUM(C23:C25)</f>
        <v>0</v>
      </c>
      <c r="D22" s="62">
        <f>SUM(D23:D25)</f>
        <v>0</v>
      </c>
      <c r="E22" s="62">
        <f t="shared" ref="E22:L22" si="10">SUM(E23:E25)</f>
        <v>0</v>
      </c>
      <c r="F22" s="62">
        <f t="shared" si="10"/>
        <v>0</v>
      </c>
      <c r="G22" s="62">
        <f t="shared" si="10"/>
        <v>0</v>
      </c>
      <c r="H22" s="62">
        <f t="shared" si="10"/>
        <v>0</v>
      </c>
      <c r="I22" s="62">
        <f t="shared" si="10"/>
        <v>0</v>
      </c>
      <c r="J22" s="62">
        <f t="shared" si="10"/>
        <v>0</v>
      </c>
      <c r="K22" s="62">
        <f t="shared" si="10"/>
        <v>0</v>
      </c>
      <c r="L22" s="62">
        <f t="shared" si="10"/>
        <v>0</v>
      </c>
      <c r="N22" s="62">
        <f t="shared" si="2"/>
        <v>0</v>
      </c>
      <c r="O22" s="62">
        <f t="shared" si="3"/>
        <v>0</v>
      </c>
      <c r="P22" s="62">
        <f t="shared" si="4"/>
        <v>0</v>
      </c>
      <c r="Q22" s="318"/>
      <c r="BX22" s="26"/>
    </row>
    <row r="23" spans="1:76">
      <c r="A23" s="675">
        <f t="shared" si="5"/>
        <v>19</v>
      </c>
      <c r="B23" s="683" t="s">
        <v>7</v>
      </c>
      <c r="C23" s="42"/>
      <c r="D23" s="42"/>
      <c r="E23" s="42"/>
      <c r="F23" s="42"/>
      <c r="G23" s="42"/>
      <c r="H23" s="42"/>
      <c r="I23" s="42"/>
      <c r="J23" s="42"/>
      <c r="K23" s="42"/>
      <c r="L23" s="42"/>
      <c r="N23" s="62">
        <f t="shared" si="2"/>
        <v>0</v>
      </c>
      <c r="O23" s="62">
        <f t="shared" si="3"/>
        <v>0</v>
      </c>
      <c r="P23" s="62">
        <f t="shared" si="4"/>
        <v>0</v>
      </c>
      <c r="Q23" s="318"/>
      <c r="BX23" s="26"/>
    </row>
    <row r="24" spans="1:76">
      <c r="A24" s="675">
        <f t="shared" si="5"/>
        <v>20</v>
      </c>
      <c r="B24" s="683" t="s">
        <v>8</v>
      </c>
      <c r="C24" s="42"/>
      <c r="D24" s="42"/>
      <c r="E24" s="42"/>
      <c r="F24" s="42"/>
      <c r="G24" s="42"/>
      <c r="H24" s="42"/>
      <c r="I24" s="42"/>
      <c r="J24" s="42"/>
      <c r="K24" s="42"/>
      <c r="L24" s="42"/>
      <c r="N24" s="62">
        <f t="shared" si="2"/>
        <v>0</v>
      </c>
      <c r="O24" s="62">
        <f t="shared" si="3"/>
        <v>0</v>
      </c>
      <c r="P24" s="62">
        <f t="shared" si="4"/>
        <v>0</v>
      </c>
      <c r="Q24" s="318"/>
      <c r="BX24" s="26"/>
    </row>
    <row r="25" spans="1:76">
      <c r="A25" s="675">
        <f t="shared" si="5"/>
        <v>21</v>
      </c>
      <c r="B25" s="683" t="s">
        <v>9</v>
      </c>
      <c r="C25" s="62">
        <f>SUM(C26:C27)</f>
        <v>0</v>
      </c>
      <c r="D25" s="62">
        <f t="shared" ref="D25:L25" si="11">SUM(D26:D27)</f>
        <v>0</v>
      </c>
      <c r="E25" s="62">
        <f t="shared" si="11"/>
        <v>0</v>
      </c>
      <c r="F25" s="62">
        <f t="shared" si="11"/>
        <v>0</v>
      </c>
      <c r="G25" s="62">
        <f t="shared" si="11"/>
        <v>0</v>
      </c>
      <c r="H25" s="62">
        <f t="shared" si="11"/>
        <v>0</v>
      </c>
      <c r="I25" s="62">
        <f t="shared" si="11"/>
        <v>0</v>
      </c>
      <c r="J25" s="62">
        <f t="shared" si="11"/>
        <v>0</v>
      </c>
      <c r="K25" s="62">
        <f t="shared" si="11"/>
        <v>0</v>
      </c>
      <c r="L25" s="62">
        <f t="shared" si="11"/>
        <v>0</v>
      </c>
      <c r="N25" s="62">
        <f t="shared" si="2"/>
        <v>0</v>
      </c>
      <c r="O25" s="62">
        <f t="shared" si="3"/>
        <v>0</v>
      </c>
      <c r="P25" s="62">
        <f t="shared" si="4"/>
        <v>0</v>
      </c>
      <c r="Q25" s="318"/>
      <c r="BX25" s="26"/>
    </row>
    <row r="26" spans="1:76">
      <c r="A26" s="675">
        <f t="shared" si="5"/>
        <v>22</v>
      </c>
      <c r="B26" s="683" t="s">
        <v>39</v>
      </c>
      <c r="C26" s="42"/>
      <c r="D26" s="42"/>
      <c r="E26" s="42"/>
      <c r="F26" s="42"/>
      <c r="G26" s="42"/>
      <c r="H26" s="42"/>
      <c r="I26" s="42"/>
      <c r="J26" s="42"/>
      <c r="K26" s="42"/>
      <c r="L26" s="42"/>
      <c r="N26" s="62">
        <f t="shared" si="2"/>
        <v>0</v>
      </c>
      <c r="O26" s="62">
        <f t="shared" si="3"/>
        <v>0</v>
      </c>
      <c r="P26" s="62">
        <f t="shared" si="4"/>
        <v>0</v>
      </c>
      <c r="Q26" s="318"/>
      <c r="BX26" s="26"/>
    </row>
    <row r="27" spans="1:76">
      <c r="A27" s="675">
        <f t="shared" si="5"/>
        <v>23</v>
      </c>
      <c r="B27" s="683" t="s">
        <v>285</v>
      </c>
      <c r="C27" s="42"/>
      <c r="D27" s="42"/>
      <c r="E27" s="42"/>
      <c r="F27" s="42"/>
      <c r="G27" s="42"/>
      <c r="H27" s="42"/>
      <c r="I27" s="42"/>
      <c r="J27" s="42"/>
      <c r="K27" s="42"/>
      <c r="L27" s="42"/>
      <c r="N27" s="62">
        <f t="shared" si="2"/>
        <v>0</v>
      </c>
      <c r="O27" s="62">
        <f t="shared" si="3"/>
        <v>0</v>
      </c>
      <c r="P27" s="62">
        <f t="shared" si="4"/>
        <v>0</v>
      </c>
      <c r="Q27" s="318"/>
      <c r="BX27" s="26"/>
    </row>
    <row r="28" spans="1:76">
      <c r="A28" s="675">
        <f t="shared" si="5"/>
        <v>24</v>
      </c>
      <c r="B28" s="315" t="s">
        <v>355</v>
      </c>
      <c r="C28" s="42"/>
      <c r="D28" s="42"/>
      <c r="E28" s="42"/>
      <c r="F28" s="42"/>
      <c r="G28" s="42"/>
      <c r="H28" s="42"/>
      <c r="I28" s="42"/>
      <c r="J28" s="42"/>
      <c r="K28" s="42"/>
      <c r="L28" s="42"/>
      <c r="N28" s="62">
        <f t="shared" si="2"/>
        <v>0</v>
      </c>
      <c r="O28" s="62">
        <f t="shared" si="3"/>
        <v>0</v>
      </c>
      <c r="P28" s="62">
        <f t="shared" si="4"/>
        <v>0</v>
      </c>
      <c r="Q28" s="318"/>
      <c r="BX28" s="26"/>
    </row>
    <row r="29" spans="1:76">
      <c r="A29" s="675">
        <f t="shared" si="5"/>
        <v>25</v>
      </c>
      <c r="B29" s="682" t="s">
        <v>5</v>
      </c>
      <c r="C29" s="62">
        <f t="shared" ref="C29:L29" si="12">SUM(C30:C32)</f>
        <v>0</v>
      </c>
      <c r="D29" s="62">
        <f t="shared" si="12"/>
        <v>0</v>
      </c>
      <c r="E29" s="62">
        <f t="shared" si="12"/>
        <v>0</v>
      </c>
      <c r="F29" s="62">
        <f t="shared" si="12"/>
        <v>0</v>
      </c>
      <c r="G29" s="62">
        <f t="shared" si="12"/>
        <v>0</v>
      </c>
      <c r="H29" s="62">
        <f t="shared" si="12"/>
        <v>0</v>
      </c>
      <c r="I29" s="62">
        <f t="shared" si="12"/>
        <v>0</v>
      </c>
      <c r="J29" s="62">
        <f t="shared" si="12"/>
        <v>0</v>
      </c>
      <c r="K29" s="62">
        <f t="shared" si="12"/>
        <v>0</v>
      </c>
      <c r="L29" s="62">
        <f t="shared" si="12"/>
        <v>0</v>
      </c>
      <c r="N29" s="62">
        <f t="shared" si="2"/>
        <v>0</v>
      </c>
      <c r="O29" s="62">
        <f t="shared" si="3"/>
        <v>0</v>
      </c>
      <c r="P29" s="62">
        <f t="shared" si="4"/>
        <v>0</v>
      </c>
      <c r="Q29" s="318"/>
      <c r="BX29" s="26"/>
    </row>
    <row r="30" spans="1:76">
      <c r="A30" s="675">
        <f t="shared" si="5"/>
        <v>26</v>
      </c>
      <c r="B30" s="683" t="s">
        <v>323</v>
      </c>
      <c r="C30" s="42"/>
      <c r="D30" s="42"/>
      <c r="E30" s="42"/>
      <c r="F30" s="42"/>
      <c r="G30" s="42"/>
      <c r="H30" s="42"/>
      <c r="I30" s="42"/>
      <c r="J30" s="42"/>
      <c r="K30" s="42"/>
      <c r="L30" s="42"/>
      <c r="N30" s="62">
        <f t="shared" si="2"/>
        <v>0</v>
      </c>
      <c r="O30" s="62">
        <f t="shared" si="3"/>
        <v>0</v>
      </c>
      <c r="P30" s="62">
        <f t="shared" si="4"/>
        <v>0</v>
      </c>
      <c r="Q30" s="318"/>
      <c r="BX30" s="26"/>
    </row>
    <row r="31" spans="1:76" ht="30">
      <c r="A31" s="675">
        <f t="shared" si="5"/>
        <v>27</v>
      </c>
      <c r="B31" s="315" t="s">
        <v>61</v>
      </c>
      <c r="C31" s="42"/>
      <c r="D31" s="62">
        <f>SUM('Retail Bal. &amp; Loss Projections'!D142,'Retail Bal. &amp; Loss Projections'!D149)</f>
        <v>0</v>
      </c>
      <c r="E31" s="62">
        <f>SUM('Retail Bal. &amp; Loss Projections'!E142,'Retail Bal. &amp; Loss Projections'!E149)</f>
        <v>0</v>
      </c>
      <c r="F31" s="62">
        <f>SUM('Retail Bal. &amp; Loss Projections'!F142,'Retail Bal. &amp; Loss Projections'!F149)</f>
        <v>0</v>
      </c>
      <c r="G31" s="62">
        <f>SUM('Retail Bal. &amp; Loss Projections'!G142,'Retail Bal. &amp; Loss Projections'!G149)</f>
        <v>0</v>
      </c>
      <c r="H31" s="62">
        <f>SUM('Retail Bal. &amp; Loss Projections'!H142,'Retail Bal. &amp; Loss Projections'!H149)</f>
        <v>0</v>
      </c>
      <c r="I31" s="62">
        <f>SUM('Retail Bal. &amp; Loss Projections'!I142,'Retail Bal. &amp; Loss Projections'!I149)</f>
        <v>0</v>
      </c>
      <c r="J31" s="62">
        <f>SUM('Retail Bal. &amp; Loss Projections'!J142,'Retail Bal. &amp; Loss Projections'!J149)</f>
        <v>0</v>
      </c>
      <c r="K31" s="62">
        <f>SUM('Retail Bal. &amp; Loss Projections'!K142,'Retail Bal. &amp; Loss Projections'!K149)</f>
        <v>0</v>
      </c>
      <c r="L31" s="62">
        <f>SUM('Retail Bal. &amp; Loss Projections'!L142,'Retail Bal. &amp; Loss Projections'!L149)</f>
        <v>0</v>
      </c>
      <c r="N31" s="62">
        <f t="shared" si="2"/>
        <v>0</v>
      </c>
      <c r="O31" s="62">
        <f t="shared" si="3"/>
        <v>0</v>
      </c>
      <c r="P31" s="62">
        <f t="shared" si="4"/>
        <v>0</v>
      </c>
      <c r="Q31" s="318"/>
      <c r="BX31" s="26"/>
    </row>
    <row r="32" spans="1:76">
      <c r="A32" s="675">
        <f t="shared" si="5"/>
        <v>28</v>
      </c>
      <c r="B32" s="683" t="s">
        <v>659</v>
      </c>
      <c r="C32" s="42"/>
      <c r="D32" s="62">
        <f>SUM('Retail Bal. &amp; Loss Projections'!D64,'Retail Bal. &amp; Loss Projections'!D70,'Retail Bal. &amp; Loss Projections'!D94)</f>
        <v>0</v>
      </c>
      <c r="E32" s="62">
        <f>SUM('Retail Bal. &amp; Loss Projections'!E64,'Retail Bal. &amp; Loss Projections'!E70,'Retail Bal. &amp; Loss Projections'!E94)</f>
        <v>0</v>
      </c>
      <c r="F32" s="62">
        <f>SUM('Retail Bal. &amp; Loss Projections'!F64,'Retail Bal. &amp; Loss Projections'!F70,'Retail Bal. &amp; Loss Projections'!F94)</f>
        <v>0</v>
      </c>
      <c r="G32" s="62">
        <f>SUM('Retail Bal. &amp; Loss Projections'!G64,'Retail Bal. &amp; Loss Projections'!G70,'Retail Bal. &amp; Loss Projections'!G94)</f>
        <v>0</v>
      </c>
      <c r="H32" s="62">
        <f>SUM('Retail Bal. &amp; Loss Projections'!H64,'Retail Bal. &amp; Loss Projections'!H70,'Retail Bal. &amp; Loss Projections'!H94)</f>
        <v>0</v>
      </c>
      <c r="I32" s="62">
        <f>SUM('Retail Bal. &amp; Loss Projections'!I64,'Retail Bal. &amp; Loss Projections'!I70,'Retail Bal. &amp; Loss Projections'!I94)</f>
        <v>0</v>
      </c>
      <c r="J32" s="62">
        <f>SUM('Retail Bal. &amp; Loss Projections'!J64,'Retail Bal. &amp; Loss Projections'!J70,'Retail Bal. &amp; Loss Projections'!J94)</f>
        <v>0</v>
      </c>
      <c r="K32" s="62">
        <f>SUM('Retail Bal. &amp; Loss Projections'!K64,'Retail Bal. &amp; Loss Projections'!K70,'Retail Bal. &amp; Loss Projections'!K94)</f>
        <v>0</v>
      </c>
      <c r="L32" s="62">
        <f>SUM('Retail Bal. &amp; Loss Projections'!L64,'Retail Bal. &amp; Loss Projections'!L70,'Retail Bal. &amp; Loss Projections'!L94)</f>
        <v>0</v>
      </c>
      <c r="N32" s="62">
        <f t="shared" si="2"/>
        <v>0</v>
      </c>
      <c r="O32" s="62">
        <f t="shared" si="3"/>
        <v>0</v>
      </c>
      <c r="P32" s="62">
        <f t="shared" si="4"/>
        <v>0</v>
      </c>
      <c r="Q32" s="318"/>
      <c r="BX32" s="26"/>
    </row>
    <row r="33" spans="1:76">
      <c r="A33" s="675">
        <f t="shared" si="5"/>
        <v>29</v>
      </c>
      <c r="B33" s="682" t="s">
        <v>10</v>
      </c>
      <c r="C33" s="42"/>
      <c r="D33" s="62">
        <f>SUM('Retail Bal. &amp; Loss Projections'!D79,'Retail Bal. &amp; Loss Projections'!D88,'Retail Bal. &amp; Loss Projections'!D100)</f>
        <v>0</v>
      </c>
      <c r="E33" s="62">
        <f>SUM('Retail Bal. &amp; Loss Projections'!E79,'Retail Bal. &amp; Loss Projections'!E88,'Retail Bal. &amp; Loss Projections'!E100)</f>
        <v>0</v>
      </c>
      <c r="F33" s="62">
        <f>SUM('Retail Bal. &amp; Loss Projections'!F79,'Retail Bal. &amp; Loss Projections'!F88,'Retail Bal. &amp; Loss Projections'!F100)</f>
        <v>0</v>
      </c>
      <c r="G33" s="62">
        <f>SUM('Retail Bal. &amp; Loss Projections'!G79,'Retail Bal. &amp; Loss Projections'!G88,'Retail Bal. &amp; Loss Projections'!G100)</f>
        <v>0</v>
      </c>
      <c r="H33" s="62">
        <f>SUM('Retail Bal. &amp; Loss Projections'!H79,'Retail Bal. &amp; Loss Projections'!H88,'Retail Bal. &amp; Loss Projections'!H100)</f>
        <v>0</v>
      </c>
      <c r="I33" s="62">
        <f>SUM('Retail Bal. &amp; Loss Projections'!I79,'Retail Bal. &amp; Loss Projections'!I88,'Retail Bal. &amp; Loss Projections'!I100)</f>
        <v>0</v>
      </c>
      <c r="J33" s="62">
        <f>SUM('Retail Bal. &amp; Loss Projections'!J79,'Retail Bal. &amp; Loss Projections'!J88,'Retail Bal. &amp; Loss Projections'!J100)</f>
        <v>0</v>
      </c>
      <c r="K33" s="62">
        <f>SUM('Retail Bal. &amp; Loss Projections'!K79,'Retail Bal. &amp; Loss Projections'!K88,'Retail Bal. &amp; Loss Projections'!K100)</f>
        <v>0</v>
      </c>
      <c r="L33" s="62">
        <f>SUM('Retail Bal. &amp; Loss Projections'!L79,'Retail Bal. &amp; Loss Projections'!L88,'Retail Bal. &amp; Loss Projections'!L100)</f>
        <v>0</v>
      </c>
      <c r="N33" s="62">
        <f t="shared" si="2"/>
        <v>0</v>
      </c>
      <c r="O33" s="62">
        <f t="shared" si="3"/>
        <v>0</v>
      </c>
      <c r="P33" s="62">
        <f t="shared" si="4"/>
        <v>0</v>
      </c>
      <c r="Q33" s="318"/>
      <c r="BX33" s="26"/>
    </row>
    <row r="34" spans="1:76">
      <c r="A34" s="675">
        <f t="shared" si="5"/>
        <v>30</v>
      </c>
      <c r="B34" s="682" t="s">
        <v>11</v>
      </c>
      <c r="C34" s="62">
        <f>SUM(C35:C38)</f>
        <v>0</v>
      </c>
      <c r="D34" s="62">
        <f>SUM(D35:D38)</f>
        <v>0</v>
      </c>
      <c r="E34" s="62">
        <f t="shared" ref="E34:L34" si="13">SUM(E35:E38)</f>
        <v>0</v>
      </c>
      <c r="F34" s="62">
        <f t="shared" si="13"/>
        <v>0</v>
      </c>
      <c r="G34" s="62">
        <f t="shared" si="13"/>
        <v>0</v>
      </c>
      <c r="H34" s="62">
        <f t="shared" si="13"/>
        <v>0</v>
      </c>
      <c r="I34" s="62">
        <f t="shared" si="13"/>
        <v>0</v>
      </c>
      <c r="J34" s="62">
        <f t="shared" si="13"/>
        <v>0</v>
      </c>
      <c r="K34" s="62">
        <f t="shared" si="13"/>
        <v>0</v>
      </c>
      <c r="L34" s="62">
        <f t="shared" si="13"/>
        <v>0</v>
      </c>
      <c r="N34" s="62">
        <f t="shared" si="2"/>
        <v>0</v>
      </c>
      <c r="O34" s="62">
        <f t="shared" si="3"/>
        <v>0</v>
      </c>
      <c r="P34" s="62">
        <f t="shared" si="4"/>
        <v>0</v>
      </c>
      <c r="Q34" s="318"/>
      <c r="BX34" s="26"/>
    </row>
    <row r="35" spans="1:76">
      <c r="A35" s="675">
        <f t="shared" si="5"/>
        <v>31</v>
      </c>
      <c r="B35" s="315" t="s">
        <v>60</v>
      </c>
      <c r="C35" s="42"/>
      <c r="D35" s="62">
        <f>SUM('Retail Bal. &amp; Loss Projections'!D107,'Retail Bal. &amp; Loss Projections'!D114)</f>
        <v>0</v>
      </c>
      <c r="E35" s="62">
        <f>SUM('Retail Bal. &amp; Loss Projections'!E107,'Retail Bal. &amp; Loss Projections'!E114)</f>
        <v>0</v>
      </c>
      <c r="F35" s="62">
        <f>SUM('Retail Bal. &amp; Loss Projections'!F107,'Retail Bal. &amp; Loss Projections'!F114)</f>
        <v>0</v>
      </c>
      <c r="G35" s="62">
        <f>SUM('Retail Bal. &amp; Loss Projections'!G107,'Retail Bal. &amp; Loss Projections'!G114)</f>
        <v>0</v>
      </c>
      <c r="H35" s="62">
        <f>SUM('Retail Bal. &amp; Loss Projections'!H107,'Retail Bal. &amp; Loss Projections'!H114)</f>
        <v>0</v>
      </c>
      <c r="I35" s="62">
        <f>SUM('Retail Bal. &amp; Loss Projections'!I107,'Retail Bal. &amp; Loss Projections'!I114)</f>
        <v>0</v>
      </c>
      <c r="J35" s="62">
        <f>SUM('Retail Bal. &amp; Loss Projections'!J107,'Retail Bal. &amp; Loss Projections'!J114)</f>
        <v>0</v>
      </c>
      <c r="K35" s="62">
        <f>SUM('Retail Bal. &amp; Loss Projections'!K107,'Retail Bal. &amp; Loss Projections'!K114)</f>
        <v>0</v>
      </c>
      <c r="L35" s="62">
        <f>SUM('Retail Bal. &amp; Loss Projections'!L107,'Retail Bal. &amp; Loss Projections'!L114)</f>
        <v>0</v>
      </c>
      <c r="N35" s="62">
        <f t="shared" si="2"/>
        <v>0</v>
      </c>
      <c r="O35" s="62">
        <f t="shared" si="3"/>
        <v>0</v>
      </c>
      <c r="P35" s="62">
        <f t="shared" si="4"/>
        <v>0</v>
      </c>
      <c r="Q35" s="318"/>
      <c r="BX35" s="26"/>
    </row>
    <row r="36" spans="1:76">
      <c r="A36" s="675">
        <f t="shared" si="5"/>
        <v>32</v>
      </c>
      <c r="B36" s="315" t="s">
        <v>59</v>
      </c>
      <c r="C36" s="42"/>
      <c r="D36" s="62">
        <f>'Retail Bal. &amp; Loss Projections'!D135</f>
        <v>0</v>
      </c>
      <c r="E36" s="62">
        <f>'Retail Bal. &amp; Loss Projections'!E135</f>
        <v>0</v>
      </c>
      <c r="F36" s="62">
        <f>'Retail Bal. &amp; Loss Projections'!F135</f>
        <v>0</v>
      </c>
      <c r="G36" s="62">
        <f>'Retail Bal. &amp; Loss Projections'!G135</f>
        <v>0</v>
      </c>
      <c r="H36" s="62">
        <f>'Retail Bal. &amp; Loss Projections'!H135</f>
        <v>0</v>
      </c>
      <c r="I36" s="62">
        <f>'Retail Bal. &amp; Loss Projections'!I135</f>
        <v>0</v>
      </c>
      <c r="J36" s="62">
        <f>'Retail Bal. &amp; Loss Projections'!J135</f>
        <v>0</v>
      </c>
      <c r="K36" s="62">
        <f>'Retail Bal. &amp; Loss Projections'!K135</f>
        <v>0</v>
      </c>
      <c r="L36" s="62">
        <f>'Retail Bal. &amp; Loss Projections'!L135</f>
        <v>0</v>
      </c>
      <c r="N36" s="62">
        <f t="shared" si="2"/>
        <v>0</v>
      </c>
      <c r="O36" s="62">
        <f t="shared" si="3"/>
        <v>0</v>
      </c>
      <c r="P36" s="62">
        <f t="shared" si="4"/>
        <v>0</v>
      </c>
      <c r="Q36" s="318"/>
      <c r="BX36" s="26"/>
    </row>
    <row r="37" spans="1:76" ht="30">
      <c r="A37" s="675">
        <f t="shared" si="5"/>
        <v>33</v>
      </c>
      <c r="B37" s="683" t="s">
        <v>357</v>
      </c>
      <c r="C37" s="42"/>
      <c r="D37" s="42"/>
      <c r="E37" s="42"/>
      <c r="F37" s="42"/>
      <c r="G37" s="42"/>
      <c r="H37" s="42"/>
      <c r="I37" s="42"/>
      <c r="J37" s="42"/>
      <c r="K37" s="42"/>
      <c r="L37" s="42"/>
      <c r="N37" s="62">
        <f t="shared" si="2"/>
        <v>0</v>
      </c>
      <c r="O37" s="62">
        <f t="shared" si="3"/>
        <v>0</v>
      </c>
      <c r="P37" s="62">
        <f t="shared" si="4"/>
        <v>0</v>
      </c>
      <c r="Q37" s="318"/>
      <c r="BX37" s="26"/>
    </row>
    <row r="38" spans="1:76">
      <c r="A38" s="675">
        <f t="shared" si="5"/>
        <v>34</v>
      </c>
      <c r="B38" s="315" t="s">
        <v>58</v>
      </c>
      <c r="C38" s="42"/>
      <c r="D38" s="62">
        <f>SUM('Retail Bal. &amp; Loss Projections'!D121,'Retail Bal. &amp; Loss Projections'!D128,'Retail Bal. &amp; Loss Projections'!D156,'Retail Bal. &amp; Loss Projections'!D163)</f>
        <v>0</v>
      </c>
      <c r="E38" s="62">
        <f>SUM('Retail Bal. &amp; Loss Projections'!E121,'Retail Bal. &amp; Loss Projections'!E128,'Retail Bal. &amp; Loss Projections'!E156,'Retail Bal. &amp; Loss Projections'!E163)</f>
        <v>0</v>
      </c>
      <c r="F38" s="62">
        <f>SUM('Retail Bal. &amp; Loss Projections'!F121,'Retail Bal. &amp; Loss Projections'!F128,'Retail Bal. &amp; Loss Projections'!F156,'Retail Bal. &amp; Loss Projections'!F163)</f>
        <v>0</v>
      </c>
      <c r="G38" s="62">
        <f>SUM('Retail Bal. &amp; Loss Projections'!G121,'Retail Bal. &amp; Loss Projections'!G128,'Retail Bal. &amp; Loss Projections'!G156,'Retail Bal. &amp; Loss Projections'!G163)</f>
        <v>0</v>
      </c>
      <c r="H38" s="62">
        <f>SUM('Retail Bal. &amp; Loss Projections'!H121,'Retail Bal. &amp; Loss Projections'!H128,'Retail Bal. &amp; Loss Projections'!H156,'Retail Bal. &amp; Loss Projections'!H163)</f>
        <v>0</v>
      </c>
      <c r="I38" s="62">
        <f>SUM('Retail Bal. &amp; Loss Projections'!I121,'Retail Bal. &amp; Loss Projections'!I128,'Retail Bal. &amp; Loss Projections'!I156,'Retail Bal. &amp; Loss Projections'!I163)</f>
        <v>0</v>
      </c>
      <c r="J38" s="62">
        <f>SUM('Retail Bal. &amp; Loss Projections'!J121,'Retail Bal. &amp; Loss Projections'!J128,'Retail Bal. &amp; Loss Projections'!J156,'Retail Bal. &amp; Loss Projections'!J163)</f>
        <v>0</v>
      </c>
      <c r="K38" s="62">
        <f>SUM('Retail Bal. &amp; Loss Projections'!K121,'Retail Bal. &amp; Loss Projections'!K128,'Retail Bal. &amp; Loss Projections'!K156,'Retail Bal. &amp; Loss Projections'!K163)</f>
        <v>0</v>
      </c>
      <c r="L38" s="62">
        <f>SUM('Retail Bal. &amp; Loss Projections'!L121,'Retail Bal. &amp; Loss Projections'!L128,'Retail Bal. &amp; Loss Projections'!L156,'Retail Bal. &amp; Loss Projections'!L163)</f>
        <v>0</v>
      </c>
      <c r="N38" s="62">
        <f t="shared" si="2"/>
        <v>0</v>
      </c>
      <c r="O38" s="62">
        <f t="shared" si="3"/>
        <v>0</v>
      </c>
      <c r="P38" s="62">
        <f t="shared" si="4"/>
        <v>0</v>
      </c>
      <c r="Q38" s="318"/>
      <c r="BX38" s="26"/>
    </row>
    <row r="39" spans="1:76">
      <c r="A39" s="675">
        <f t="shared" si="5"/>
        <v>35</v>
      </c>
      <c r="B39" s="682" t="s">
        <v>12</v>
      </c>
      <c r="C39" s="62">
        <f>SUM(C40:C44)</f>
        <v>0</v>
      </c>
      <c r="D39" s="62">
        <f>SUM(D40:D44)</f>
        <v>0</v>
      </c>
      <c r="E39" s="62">
        <f t="shared" ref="E39:L39" si="14">SUM(E40:E44)</f>
        <v>0</v>
      </c>
      <c r="F39" s="62">
        <f t="shared" si="14"/>
        <v>0</v>
      </c>
      <c r="G39" s="62">
        <f t="shared" si="14"/>
        <v>0</v>
      </c>
      <c r="H39" s="62">
        <f t="shared" si="14"/>
        <v>0</v>
      </c>
      <c r="I39" s="62">
        <f t="shared" si="14"/>
        <v>0</v>
      </c>
      <c r="J39" s="62">
        <f t="shared" si="14"/>
        <v>0</v>
      </c>
      <c r="K39" s="62">
        <f t="shared" si="14"/>
        <v>0</v>
      </c>
      <c r="L39" s="62">
        <f t="shared" si="14"/>
        <v>0</v>
      </c>
      <c r="N39" s="62">
        <f t="shared" si="2"/>
        <v>0</v>
      </c>
      <c r="O39" s="62">
        <f t="shared" si="3"/>
        <v>0</v>
      </c>
      <c r="P39" s="62">
        <f t="shared" si="4"/>
        <v>0</v>
      </c>
      <c r="Q39" s="318"/>
      <c r="BX39" s="26"/>
    </row>
    <row r="40" spans="1:76">
      <c r="A40" s="675">
        <f t="shared" si="5"/>
        <v>36</v>
      </c>
      <c r="B40" s="315" t="s">
        <v>62</v>
      </c>
      <c r="C40" s="42"/>
      <c r="D40" s="42"/>
      <c r="E40" s="42"/>
      <c r="F40" s="42"/>
      <c r="G40" s="42"/>
      <c r="H40" s="42"/>
      <c r="I40" s="42"/>
      <c r="J40" s="42"/>
      <c r="K40" s="42"/>
      <c r="L40" s="42"/>
      <c r="N40" s="62">
        <f t="shared" si="2"/>
        <v>0</v>
      </c>
      <c r="O40" s="62">
        <f t="shared" si="3"/>
        <v>0</v>
      </c>
      <c r="P40" s="62">
        <f t="shared" si="4"/>
        <v>0</v>
      </c>
      <c r="Q40" s="318"/>
      <c r="BX40" s="26"/>
    </row>
    <row r="41" spans="1:76">
      <c r="A41" s="675">
        <f t="shared" si="5"/>
        <v>37</v>
      </c>
      <c r="B41" s="315" t="s">
        <v>63</v>
      </c>
      <c r="C41" s="42"/>
      <c r="D41" s="42"/>
      <c r="E41" s="42"/>
      <c r="F41" s="42"/>
      <c r="G41" s="42"/>
      <c r="H41" s="42"/>
      <c r="I41" s="42"/>
      <c r="J41" s="42"/>
      <c r="K41" s="42"/>
      <c r="L41" s="42"/>
      <c r="N41" s="62">
        <f t="shared" si="2"/>
        <v>0</v>
      </c>
      <c r="O41" s="62">
        <f t="shared" si="3"/>
        <v>0</v>
      </c>
      <c r="P41" s="62">
        <f t="shared" si="4"/>
        <v>0</v>
      </c>
      <c r="Q41" s="318"/>
      <c r="BX41" s="26"/>
    </row>
    <row r="42" spans="1:76" ht="30">
      <c r="A42" s="675">
        <f t="shared" si="5"/>
        <v>38</v>
      </c>
      <c r="B42" s="683" t="s">
        <v>289</v>
      </c>
      <c r="C42" s="42"/>
      <c r="D42" s="42"/>
      <c r="E42" s="42"/>
      <c r="F42" s="42"/>
      <c r="G42" s="42"/>
      <c r="H42" s="42"/>
      <c r="I42" s="42"/>
      <c r="J42" s="42"/>
      <c r="K42" s="42"/>
      <c r="L42" s="42"/>
      <c r="N42" s="62">
        <f t="shared" si="2"/>
        <v>0</v>
      </c>
      <c r="O42" s="62">
        <f t="shared" si="3"/>
        <v>0</v>
      </c>
      <c r="P42" s="62">
        <f t="shared" si="4"/>
        <v>0</v>
      </c>
      <c r="Q42" s="318"/>
      <c r="BX42" s="26"/>
    </row>
    <row r="43" spans="1:76" ht="30">
      <c r="A43" s="675">
        <f t="shared" si="5"/>
        <v>39</v>
      </c>
      <c r="B43" s="315" t="s">
        <v>65</v>
      </c>
      <c r="C43" s="42"/>
      <c r="D43" s="42"/>
      <c r="E43" s="42"/>
      <c r="F43" s="42"/>
      <c r="G43" s="42"/>
      <c r="H43" s="42"/>
      <c r="I43" s="42"/>
      <c r="J43" s="42"/>
      <c r="K43" s="42"/>
      <c r="L43" s="42"/>
      <c r="N43" s="62">
        <f t="shared" si="2"/>
        <v>0</v>
      </c>
      <c r="O43" s="62">
        <f t="shared" si="3"/>
        <v>0</v>
      </c>
      <c r="P43" s="62">
        <f t="shared" si="4"/>
        <v>0</v>
      </c>
      <c r="Q43" s="318"/>
      <c r="BX43" s="26"/>
    </row>
    <row r="44" spans="1:76">
      <c r="A44" s="675">
        <f t="shared" si="5"/>
        <v>40</v>
      </c>
      <c r="B44" s="684" t="s">
        <v>66</v>
      </c>
      <c r="C44" s="62">
        <f>SUM(C45:C46)</f>
        <v>0</v>
      </c>
      <c r="D44" s="62">
        <f>SUM(D45:D46)</f>
        <v>0</v>
      </c>
      <c r="E44" s="62">
        <f t="shared" ref="E44:L44" si="15">SUM(E45:E46)</f>
        <v>0</v>
      </c>
      <c r="F44" s="62">
        <f t="shared" si="15"/>
        <v>0</v>
      </c>
      <c r="G44" s="62">
        <f t="shared" si="15"/>
        <v>0</v>
      </c>
      <c r="H44" s="62">
        <f t="shared" si="15"/>
        <v>0</v>
      </c>
      <c r="I44" s="62">
        <f t="shared" si="15"/>
        <v>0</v>
      </c>
      <c r="J44" s="62">
        <f t="shared" si="15"/>
        <v>0</v>
      </c>
      <c r="K44" s="62">
        <f t="shared" si="15"/>
        <v>0</v>
      </c>
      <c r="L44" s="62">
        <f t="shared" si="15"/>
        <v>0</v>
      </c>
      <c r="M44" s="318"/>
      <c r="N44" s="62">
        <f t="shared" si="2"/>
        <v>0</v>
      </c>
      <c r="O44" s="62">
        <f t="shared" si="3"/>
        <v>0</v>
      </c>
      <c r="P44" s="62">
        <f t="shared" si="4"/>
        <v>0</v>
      </c>
      <c r="Q44" s="318"/>
      <c r="BX44" s="26"/>
    </row>
    <row r="45" spans="1:76" ht="30">
      <c r="A45" s="675">
        <f t="shared" si="5"/>
        <v>41</v>
      </c>
      <c r="B45" s="685" t="s">
        <v>362</v>
      </c>
      <c r="C45" s="341"/>
      <c r="D45" s="341"/>
      <c r="E45" s="341"/>
      <c r="F45" s="341"/>
      <c r="G45" s="341"/>
      <c r="H45" s="341"/>
      <c r="I45" s="341"/>
      <c r="J45" s="341"/>
      <c r="K45" s="341"/>
      <c r="L45" s="341"/>
      <c r="M45" s="318"/>
      <c r="N45" s="62">
        <f t="shared" si="2"/>
        <v>0</v>
      </c>
      <c r="O45" s="62">
        <f t="shared" si="3"/>
        <v>0</v>
      </c>
      <c r="P45" s="62">
        <f t="shared" si="4"/>
        <v>0</v>
      </c>
      <c r="Q45" s="318"/>
      <c r="BX45" s="26"/>
    </row>
    <row r="46" spans="1:76">
      <c r="A46" s="675">
        <f t="shared" si="5"/>
        <v>42</v>
      </c>
      <c r="B46" s="686" t="s">
        <v>290</v>
      </c>
      <c r="C46" s="342"/>
      <c r="D46" s="342"/>
      <c r="E46" s="342"/>
      <c r="F46" s="342"/>
      <c r="G46" s="342"/>
      <c r="H46" s="342"/>
      <c r="I46" s="342"/>
      <c r="J46" s="342"/>
      <c r="K46" s="342"/>
      <c r="L46" s="342"/>
      <c r="M46" s="343"/>
      <c r="N46" s="62">
        <f t="shared" si="2"/>
        <v>0</v>
      </c>
      <c r="O46" s="62">
        <f t="shared" si="3"/>
        <v>0</v>
      </c>
      <c r="P46" s="62">
        <f t="shared" si="4"/>
        <v>0</v>
      </c>
      <c r="Q46" s="318"/>
      <c r="BX46" s="26"/>
    </row>
    <row r="47" spans="1:76">
      <c r="A47" s="675">
        <f t="shared" si="5"/>
        <v>43</v>
      </c>
      <c r="B47" s="682" t="s">
        <v>40</v>
      </c>
      <c r="C47" s="344"/>
      <c r="D47" s="66">
        <f>SUM(D5,D19,D29,D33,D34,D39)</f>
        <v>0</v>
      </c>
      <c r="E47" s="66">
        <f t="shared" ref="E47:L47" si="16">SUM(E5,E19,E29,E33,E34,E39)</f>
        <v>0</v>
      </c>
      <c r="F47" s="66">
        <f t="shared" si="16"/>
        <v>0</v>
      </c>
      <c r="G47" s="66">
        <f t="shared" si="16"/>
        <v>0</v>
      </c>
      <c r="H47" s="66">
        <f t="shared" si="16"/>
        <v>0</v>
      </c>
      <c r="I47" s="66">
        <f t="shared" si="16"/>
        <v>0</v>
      </c>
      <c r="J47" s="66">
        <f t="shared" si="16"/>
        <v>0</v>
      </c>
      <c r="K47" s="66">
        <f t="shared" si="16"/>
        <v>0</v>
      </c>
      <c r="L47" s="66">
        <f t="shared" si="16"/>
        <v>0</v>
      </c>
      <c r="N47" s="62">
        <f t="shared" si="2"/>
        <v>0</v>
      </c>
      <c r="O47" s="62">
        <f t="shared" si="3"/>
        <v>0</v>
      </c>
      <c r="P47" s="62">
        <f t="shared" si="4"/>
        <v>0</v>
      </c>
      <c r="Q47" s="318"/>
      <c r="BX47" s="26"/>
    </row>
    <row r="48" spans="1:76">
      <c r="B48" s="687"/>
      <c r="C48" s="332"/>
      <c r="D48" s="337"/>
      <c r="E48" s="337"/>
      <c r="F48" s="337"/>
      <c r="G48" s="337"/>
      <c r="H48" s="337"/>
      <c r="I48" s="337"/>
      <c r="J48" s="337"/>
      <c r="K48" s="337"/>
      <c r="L48" s="337"/>
      <c r="M48" s="318"/>
      <c r="Q48" s="318"/>
      <c r="BX48" s="26"/>
    </row>
    <row r="49" spans="1:76">
      <c r="B49" s="762" t="s">
        <v>555</v>
      </c>
      <c r="C49" s="332"/>
      <c r="D49" s="337"/>
      <c r="E49" s="337"/>
      <c r="F49" s="337"/>
      <c r="G49" s="337"/>
      <c r="H49" s="337"/>
      <c r="I49" s="337"/>
      <c r="J49" s="337"/>
      <c r="K49" s="337"/>
      <c r="L49" s="337"/>
      <c r="Q49" s="318"/>
      <c r="BX49" s="26"/>
    </row>
    <row r="50" spans="1:76">
      <c r="A50" s="675">
        <f>A47+1</f>
        <v>44</v>
      </c>
      <c r="B50" s="682" t="s">
        <v>354</v>
      </c>
      <c r="C50" s="62">
        <f>SUM(C51:C54)</f>
        <v>0</v>
      </c>
      <c r="D50" s="62">
        <f t="shared" ref="D50:L50" si="17">SUM(D51:D54)</f>
        <v>0</v>
      </c>
      <c r="E50" s="62">
        <f t="shared" si="17"/>
        <v>0</v>
      </c>
      <c r="F50" s="62">
        <f t="shared" si="17"/>
        <v>0</v>
      </c>
      <c r="G50" s="62">
        <f t="shared" si="17"/>
        <v>0</v>
      </c>
      <c r="H50" s="62">
        <f t="shared" si="17"/>
        <v>0</v>
      </c>
      <c r="I50" s="62">
        <f t="shared" si="17"/>
        <v>0</v>
      </c>
      <c r="J50" s="62">
        <f t="shared" si="17"/>
        <v>0</v>
      </c>
      <c r="K50" s="62">
        <f t="shared" si="17"/>
        <v>0</v>
      </c>
      <c r="L50" s="62">
        <f t="shared" si="17"/>
        <v>0</v>
      </c>
      <c r="M50" s="318"/>
      <c r="N50" s="62">
        <f t="shared" ref="N50:N63" si="18">SUM(E50:H50)</f>
        <v>0</v>
      </c>
      <c r="O50" s="62">
        <f t="shared" ref="O50:O63" si="19">SUM(I50:L50)</f>
        <v>0</v>
      </c>
      <c r="P50" s="62">
        <f t="shared" ref="P50:P63" si="20">SUM(D50:L50)</f>
        <v>0</v>
      </c>
      <c r="Q50" s="318"/>
      <c r="BX50" s="26"/>
    </row>
    <row r="51" spans="1:76">
      <c r="A51" s="675">
        <f>A50+1</f>
        <v>45</v>
      </c>
      <c r="B51" s="315" t="s">
        <v>1</v>
      </c>
      <c r="C51" s="42"/>
      <c r="D51" s="42"/>
      <c r="E51" s="42"/>
      <c r="F51" s="42"/>
      <c r="G51" s="42"/>
      <c r="H51" s="42"/>
      <c r="I51" s="42"/>
      <c r="J51" s="42"/>
      <c r="K51" s="42"/>
      <c r="L51" s="42"/>
      <c r="M51" s="318"/>
      <c r="N51" s="62">
        <f t="shared" si="18"/>
        <v>0</v>
      </c>
      <c r="O51" s="62">
        <f t="shared" si="19"/>
        <v>0</v>
      </c>
      <c r="P51" s="62">
        <f t="shared" si="20"/>
        <v>0</v>
      </c>
      <c r="Q51" s="318"/>
      <c r="BX51" s="26"/>
    </row>
    <row r="52" spans="1:76">
      <c r="A52" s="675">
        <f t="shared" ref="A52:A63" si="21">A51+1</f>
        <v>46</v>
      </c>
      <c r="B52" s="315" t="s">
        <v>2</v>
      </c>
      <c r="C52" s="42"/>
      <c r="D52" s="42"/>
      <c r="E52" s="42"/>
      <c r="F52" s="42"/>
      <c r="G52" s="42"/>
      <c r="H52" s="42"/>
      <c r="I52" s="42"/>
      <c r="J52" s="42"/>
      <c r="K52" s="42"/>
      <c r="L52" s="42"/>
      <c r="M52" s="318"/>
      <c r="N52" s="62">
        <f t="shared" si="18"/>
        <v>0</v>
      </c>
      <c r="O52" s="62">
        <f t="shared" si="19"/>
        <v>0</v>
      </c>
      <c r="P52" s="62">
        <f t="shared" si="20"/>
        <v>0</v>
      </c>
      <c r="Q52" s="318"/>
      <c r="BX52" s="26"/>
    </row>
    <row r="53" spans="1:76">
      <c r="A53" s="675">
        <f t="shared" si="21"/>
        <v>47</v>
      </c>
      <c r="B53" s="315" t="s">
        <v>6</v>
      </c>
      <c r="C53" s="42"/>
      <c r="D53" s="42"/>
      <c r="E53" s="42"/>
      <c r="F53" s="42"/>
      <c r="G53" s="42"/>
      <c r="H53" s="42"/>
      <c r="I53" s="42"/>
      <c r="J53" s="42"/>
      <c r="K53" s="42"/>
      <c r="L53" s="42"/>
      <c r="M53" s="318"/>
      <c r="N53" s="62">
        <f t="shared" si="18"/>
        <v>0</v>
      </c>
      <c r="O53" s="62">
        <f t="shared" si="19"/>
        <v>0</v>
      </c>
      <c r="P53" s="62">
        <f t="shared" si="20"/>
        <v>0</v>
      </c>
      <c r="Q53" s="318"/>
      <c r="BX53" s="26"/>
    </row>
    <row r="54" spans="1:76">
      <c r="A54" s="675">
        <f t="shared" si="21"/>
        <v>48</v>
      </c>
      <c r="B54" s="315" t="s">
        <v>355</v>
      </c>
      <c r="C54" s="42"/>
      <c r="D54" s="42"/>
      <c r="E54" s="42"/>
      <c r="F54" s="42"/>
      <c r="G54" s="42"/>
      <c r="H54" s="42"/>
      <c r="I54" s="42"/>
      <c r="J54" s="42"/>
      <c r="K54" s="42"/>
      <c r="L54" s="42"/>
      <c r="M54" s="318"/>
      <c r="N54" s="62">
        <f t="shared" si="18"/>
        <v>0</v>
      </c>
      <c r="O54" s="62">
        <f t="shared" si="19"/>
        <v>0</v>
      </c>
      <c r="P54" s="62">
        <f t="shared" si="20"/>
        <v>0</v>
      </c>
      <c r="Q54" s="318"/>
      <c r="BX54" s="26"/>
    </row>
    <row r="55" spans="1:76" ht="30">
      <c r="A55" s="675">
        <f t="shared" si="21"/>
        <v>49</v>
      </c>
      <c r="B55" s="682" t="s">
        <v>417</v>
      </c>
      <c r="C55" s="62">
        <f>SUM(C56:C58)</f>
        <v>0</v>
      </c>
      <c r="D55" s="62">
        <f>SUM(D56:D58)</f>
        <v>0</v>
      </c>
      <c r="E55" s="62">
        <f t="shared" ref="E55:L55" si="22">SUM(E56:E58)</f>
        <v>0</v>
      </c>
      <c r="F55" s="62">
        <f t="shared" si="22"/>
        <v>0</v>
      </c>
      <c r="G55" s="62">
        <f t="shared" si="22"/>
        <v>0</v>
      </c>
      <c r="H55" s="62">
        <f t="shared" si="22"/>
        <v>0</v>
      </c>
      <c r="I55" s="62">
        <f t="shared" si="22"/>
        <v>0</v>
      </c>
      <c r="J55" s="62">
        <f t="shared" si="22"/>
        <v>0</v>
      </c>
      <c r="K55" s="62">
        <f t="shared" si="22"/>
        <v>0</v>
      </c>
      <c r="L55" s="62">
        <f t="shared" si="22"/>
        <v>0</v>
      </c>
      <c r="M55" s="318"/>
      <c r="N55" s="62">
        <f t="shared" si="18"/>
        <v>0</v>
      </c>
      <c r="O55" s="62">
        <f t="shared" si="19"/>
        <v>0</v>
      </c>
      <c r="P55" s="62">
        <f t="shared" si="20"/>
        <v>0</v>
      </c>
      <c r="Q55" s="318"/>
      <c r="BX55" s="26"/>
    </row>
    <row r="56" spans="1:76">
      <c r="A56" s="675">
        <f t="shared" si="21"/>
        <v>50</v>
      </c>
      <c r="B56" s="683" t="s">
        <v>283</v>
      </c>
      <c r="C56" s="42"/>
      <c r="D56" s="42"/>
      <c r="E56" s="42"/>
      <c r="F56" s="42"/>
      <c r="G56" s="42"/>
      <c r="H56" s="42"/>
      <c r="I56" s="42"/>
      <c r="J56" s="42"/>
      <c r="K56" s="42"/>
      <c r="L56" s="42"/>
      <c r="M56" s="318"/>
      <c r="N56" s="62">
        <f t="shared" si="18"/>
        <v>0</v>
      </c>
      <c r="O56" s="62">
        <f t="shared" si="19"/>
        <v>0</v>
      </c>
      <c r="P56" s="62">
        <f t="shared" si="20"/>
        <v>0</v>
      </c>
      <c r="Q56" s="318"/>
      <c r="BX56" s="26"/>
    </row>
    <row r="57" spans="1:76" ht="15" customHeight="1">
      <c r="A57" s="675">
        <f t="shared" si="21"/>
        <v>51</v>
      </c>
      <c r="B57" s="683" t="s">
        <v>6</v>
      </c>
      <c r="C57" s="42"/>
      <c r="D57" s="42"/>
      <c r="E57" s="42"/>
      <c r="F57" s="42"/>
      <c r="G57" s="42"/>
      <c r="H57" s="42"/>
      <c r="I57" s="42"/>
      <c r="J57" s="42"/>
      <c r="K57" s="42"/>
      <c r="L57" s="42"/>
      <c r="M57" s="318"/>
      <c r="N57" s="62">
        <f t="shared" si="18"/>
        <v>0</v>
      </c>
      <c r="O57" s="62">
        <f t="shared" si="19"/>
        <v>0</v>
      </c>
      <c r="P57" s="62">
        <f t="shared" si="20"/>
        <v>0</v>
      </c>
      <c r="Q57" s="318"/>
      <c r="BX57" s="26"/>
    </row>
    <row r="58" spans="1:76" ht="15" customHeight="1">
      <c r="A58" s="675">
        <f t="shared" si="21"/>
        <v>52</v>
      </c>
      <c r="B58" s="315" t="s">
        <v>355</v>
      </c>
      <c r="C58" s="42"/>
      <c r="D58" s="42"/>
      <c r="E58" s="42"/>
      <c r="F58" s="42"/>
      <c r="G58" s="42"/>
      <c r="H58" s="42"/>
      <c r="I58" s="42"/>
      <c r="J58" s="42"/>
      <c r="K58" s="42"/>
      <c r="L58" s="42"/>
      <c r="M58" s="318"/>
      <c r="N58" s="62">
        <f t="shared" si="18"/>
        <v>0</v>
      </c>
      <c r="O58" s="62">
        <f t="shared" si="19"/>
        <v>0</v>
      </c>
      <c r="P58" s="62">
        <f t="shared" si="20"/>
        <v>0</v>
      </c>
      <c r="Q58" s="318"/>
      <c r="BX58" s="26"/>
    </row>
    <row r="59" spans="1:76" ht="15" customHeight="1">
      <c r="A59" s="675">
        <f t="shared" si="21"/>
        <v>53</v>
      </c>
      <c r="B59" s="682" t="s">
        <v>5</v>
      </c>
      <c r="C59" s="42"/>
      <c r="D59" s="42"/>
      <c r="E59" s="42"/>
      <c r="F59" s="42"/>
      <c r="G59" s="42"/>
      <c r="H59" s="42"/>
      <c r="I59" s="42"/>
      <c r="J59" s="42"/>
      <c r="K59" s="42"/>
      <c r="L59" s="42"/>
      <c r="M59" s="318"/>
      <c r="N59" s="62">
        <f t="shared" si="18"/>
        <v>0</v>
      </c>
      <c r="O59" s="62">
        <f t="shared" si="19"/>
        <v>0</v>
      </c>
      <c r="P59" s="62">
        <f t="shared" si="20"/>
        <v>0</v>
      </c>
      <c r="Q59" s="318"/>
      <c r="BX59" s="26"/>
    </row>
    <row r="60" spans="1:76" ht="15" customHeight="1">
      <c r="A60" s="675">
        <f t="shared" si="21"/>
        <v>54</v>
      </c>
      <c r="B60" s="682" t="s">
        <v>10</v>
      </c>
      <c r="C60" s="42"/>
      <c r="D60" s="42"/>
      <c r="E60" s="42"/>
      <c r="F60" s="42"/>
      <c r="G60" s="42"/>
      <c r="H60" s="42"/>
      <c r="I60" s="42"/>
      <c r="J60" s="42"/>
      <c r="K60" s="42"/>
      <c r="L60" s="42"/>
      <c r="M60" s="318"/>
      <c r="N60" s="62">
        <f t="shared" si="18"/>
        <v>0</v>
      </c>
      <c r="O60" s="62">
        <f t="shared" si="19"/>
        <v>0</v>
      </c>
      <c r="P60" s="62">
        <f t="shared" si="20"/>
        <v>0</v>
      </c>
      <c r="Q60" s="318"/>
      <c r="BX60" s="26"/>
    </row>
    <row r="61" spans="1:76">
      <c r="A61" s="675">
        <f t="shared" si="21"/>
        <v>55</v>
      </c>
      <c r="B61" s="682" t="s">
        <v>11</v>
      </c>
      <c r="C61" s="42"/>
      <c r="D61" s="42"/>
      <c r="E61" s="42"/>
      <c r="F61" s="42"/>
      <c r="G61" s="42"/>
      <c r="H61" s="42"/>
      <c r="I61" s="42"/>
      <c r="J61" s="42"/>
      <c r="K61" s="42"/>
      <c r="L61" s="42"/>
      <c r="M61" s="318"/>
      <c r="N61" s="62">
        <f t="shared" si="18"/>
        <v>0</v>
      </c>
      <c r="O61" s="62">
        <f t="shared" si="19"/>
        <v>0</v>
      </c>
      <c r="P61" s="62">
        <f t="shared" si="20"/>
        <v>0</v>
      </c>
      <c r="Q61" s="318"/>
      <c r="BX61" s="26"/>
    </row>
    <row r="62" spans="1:76">
      <c r="A62" s="675">
        <f t="shared" si="21"/>
        <v>56</v>
      </c>
      <c r="B62" s="688" t="s">
        <v>66</v>
      </c>
      <c r="C62" s="42"/>
      <c r="D62" s="42"/>
      <c r="E62" s="42"/>
      <c r="F62" s="42"/>
      <c r="G62" s="42"/>
      <c r="H62" s="42"/>
      <c r="I62" s="42"/>
      <c r="J62" s="42"/>
      <c r="K62" s="42"/>
      <c r="L62" s="42"/>
      <c r="M62" s="318"/>
      <c r="N62" s="62">
        <f t="shared" si="18"/>
        <v>0</v>
      </c>
      <c r="O62" s="62">
        <f t="shared" si="19"/>
        <v>0</v>
      </c>
      <c r="P62" s="62">
        <f t="shared" si="20"/>
        <v>0</v>
      </c>
      <c r="Q62" s="318"/>
      <c r="BX62" s="26"/>
    </row>
    <row r="63" spans="1:76" ht="45">
      <c r="A63" s="675">
        <f t="shared" si="21"/>
        <v>57</v>
      </c>
      <c r="B63" s="682" t="s">
        <v>419</v>
      </c>
      <c r="C63" s="66">
        <f>SUM(C50,C55,C59:C62)</f>
        <v>0</v>
      </c>
      <c r="D63" s="66">
        <f>SUM(D50,D55,D59:D62)</f>
        <v>0</v>
      </c>
      <c r="E63" s="66">
        <f t="shared" ref="E63:L63" si="23">SUM(E50,E55,E59:E62)</f>
        <v>0</v>
      </c>
      <c r="F63" s="66">
        <f t="shared" si="23"/>
        <v>0</v>
      </c>
      <c r="G63" s="66">
        <f t="shared" si="23"/>
        <v>0</v>
      </c>
      <c r="H63" s="66">
        <f t="shared" si="23"/>
        <v>0</v>
      </c>
      <c r="I63" s="66">
        <f t="shared" si="23"/>
        <v>0</v>
      </c>
      <c r="J63" s="66">
        <f t="shared" si="23"/>
        <v>0</v>
      </c>
      <c r="K63" s="66">
        <f t="shared" si="23"/>
        <v>0</v>
      </c>
      <c r="L63" s="66">
        <f t="shared" si="23"/>
        <v>0</v>
      </c>
      <c r="M63" s="318"/>
      <c r="N63" s="62">
        <f t="shared" si="18"/>
        <v>0</v>
      </c>
      <c r="O63" s="62">
        <f t="shared" si="19"/>
        <v>0</v>
      </c>
      <c r="P63" s="62">
        <f t="shared" si="20"/>
        <v>0</v>
      </c>
      <c r="Q63" s="318"/>
      <c r="BX63" s="26"/>
    </row>
    <row r="64" spans="1:76">
      <c r="B64" s="687"/>
      <c r="C64" s="332"/>
      <c r="D64" s="337"/>
      <c r="E64" s="337"/>
      <c r="F64" s="337"/>
      <c r="G64" s="337"/>
      <c r="H64" s="337"/>
      <c r="I64" s="337"/>
      <c r="J64" s="337"/>
      <c r="K64" s="337"/>
      <c r="L64" s="337"/>
      <c r="M64" s="318"/>
      <c r="Q64" s="318"/>
      <c r="BX64" s="26"/>
    </row>
    <row r="65" spans="1:76">
      <c r="B65" s="689" t="s">
        <v>16</v>
      </c>
      <c r="C65" s="332"/>
      <c r="D65" s="337"/>
      <c r="E65" s="337"/>
      <c r="F65" s="337"/>
      <c r="G65" s="337"/>
      <c r="H65" s="337"/>
      <c r="I65" s="337"/>
      <c r="J65" s="337"/>
      <c r="K65" s="337"/>
      <c r="L65" s="337"/>
      <c r="M65" s="318"/>
      <c r="Q65" s="318"/>
      <c r="BX65" s="26"/>
    </row>
    <row r="66" spans="1:76">
      <c r="A66" s="675">
        <f>A63+1</f>
        <v>58</v>
      </c>
      <c r="B66" s="688" t="s">
        <v>246</v>
      </c>
      <c r="C66" s="63"/>
      <c r="D66" s="42"/>
      <c r="E66" s="42"/>
      <c r="F66" s="42"/>
      <c r="G66" s="42"/>
      <c r="H66" s="42"/>
      <c r="I66" s="42"/>
      <c r="J66" s="42"/>
      <c r="K66" s="42"/>
      <c r="L66" s="42"/>
      <c r="M66" s="318"/>
      <c r="N66" s="62">
        <f t="shared" ref="N66:N70" si="24">SUM(E66:H66)</f>
        <v>0</v>
      </c>
      <c r="O66" s="62">
        <f t="shared" ref="O66:O70" si="25">SUM(I66:L66)</f>
        <v>0</v>
      </c>
      <c r="P66" s="62">
        <f t="shared" ref="P66:P70" si="26">SUM(D66:L66)</f>
        <v>0</v>
      </c>
      <c r="Q66" s="318"/>
      <c r="BX66" s="26"/>
    </row>
    <row r="67" spans="1:76">
      <c r="A67" s="675">
        <f>A66+1</f>
        <v>59</v>
      </c>
      <c r="B67" s="690" t="s">
        <v>1020</v>
      </c>
      <c r="C67" s="63"/>
      <c r="D67" s="42"/>
      <c r="E67" s="42"/>
      <c r="F67" s="42"/>
      <c r="G67" s="42"/>
      <c r="H67" s="42"/>
      <c r="I67" s="42"/>
      <c r="J67" s="42"/>
      <c r="K67" s="42"/>
      <c r="L67" s="42"/>
      <c r="M67" s="318"/>
      <c r="N67" s="62">
        <f t="shared" si="24"/>
        <v>0</v>
      </c>
      <c r="O67" s="62">
        <f t="shared" si="25"/>
        <v>0</v>
      </c>
      <c r="P67" s="62">
        <f t="shared" si="26"/>
        <v>0</v>
      </c>
      <c r="Q67" s="318"/>
      <c r="BX67" s="26"/>
    </row>
    <row r="68" spans="1:76" ht="30">
      <c r="A68" s="675">
        <f>A67+1</f>
        <v>60</v>
      </c>
      <c r="B68" s="691" t="s">
        <v>278</v>
      </c>
      <c r="C68" s="63"/>
      <c r="D68" s="42"/>
      <c r="E68" s="42"/>
      <c r="F68" s="42"/>
      <c r="G68" s="42"/>
      <c r="H68" s="42"/>
      <c r="I68" s="42"/>
      <c r="J68" s="42"/>
      <c r="K68" s="42"/>
      <c r="L68" s="42"/>
      <c r="M68" s="318"/>
      <c r="N68" s="62">
        <f t="shared" si="24"/>
        <v>0</v>
      </c>
      <c r="O68" s="62">
        <f t="shared" si="25"/>
        <v>0</v>
      </c>
      <c r="P68" s="62">
        <f t="shared" si="26"/>
        <v>0</v>
      </c>
      <c r="Q68" s="318"/>
      <c r="BX68" s="26"/>
    </row>
    <row r="69" spans="1:76">
      <c r="A69" s="675">
        <f>A68+1</f>
        <v>61</v>
      </c>
      <c r="B69" s="690" t="s">
        <v>1021</v>
      </c>
      <c r="C69" s="63"/>
      <c r="D69" s="42"/>
      <c r="E69" s="42"/>
      <c r="F69" s="42"/>
      <c r="G69" s="42"/>
      <c r="H69" s="42"/>
      <c r="I69" s="42"/>
      <c r="J69" s="42"/>
      <c r="K69" s="42"/>
      <c r="L69" s="42"/>
      <c r="M69" s="318"/>
      <c r="N69" s="62">
        <f t="shared" si="24"/>
        <v>0</v>
      </c>
      <c r="O69" s="62">
        <f t="shared" si="25"/>
        <v>0</v>
      </c>
      <c r="P69" s="62">
        <f t="shared" si="26"/>
        <v>0</v>
      </c>
      <c r="Q69" s="318"/>
      <c r="BX69" s="26"/>
    </row>
    <row r="70" spans="1:76">
      <c r="A70" s="675">
        <f>A69+1</f>
        <v>62</v>
      </c>
      <c r="B70" s="690" t="s">
        <v>247</v>
      </c>
      <c r="C70" s="554"/>
      <c r="D70" s="62">
        <f>SUM(D66:D69)</f>
        <v>0</v>
      </c>
      <c r="E70" s="62">
        <f t="shared" ref="E70:L70" si="27">SUM(E66:E69)</f>
        <v>0</v>
      </c>
      <c r="F70" s="62">
        <f t="shared" si="27"/>
        <v>0</v>
      </c>
      <c r="G70" s="62">
        <f t="shared" si="27"/>
        <v>0</v>
      </c>
      <c r="H70" s="62">
        <f t="shared" si="27"/>
        <v>0</v>
      </c>
      <c r="I70" s="62">
        <f t="shared" si="27"/>
        <v>0</v>
      </c>
      <c r="J70" s="62">
        <f t="shared" si="27"/>
        <v>0</v>
      </c>
      <c r="K70" s="62">
        <f t="shared" si="27"/>
        <v>0</v>
      </c>
      <c r="L70" s="62">
        <f t="shared" si="27"/>
        <v>0</v>
      </c>
      <c r="M70" s="318"/>
      <c r="N70" s="62">
        <f t="shared" si="24"/>
        <v>0</v>
      </c>
      <c r="O70" s="62">
        <f t="shared" si="25"/>
        <v>0</v>
      </c>
      <c r="P70" s="62">
        <f t="shared" si="26"/>
        <v>0</v>
      </c>
      <c r="Q70" s="318"/>
      <c r="BX70" s="26"/>
    </row>
    <row r="71" spans="1:76">
      <c r="B71" s="679"/>
      <c r="C71" s="332"/>
      <c r="D71" s="337"/>
      <c r="E71" s="337"/>
      <c r="F71" s="337"/>
      <c r="G71" s="337"/>
      <c r="H71" s="337"/>
      <c r="I71" s="337"/>
      <c r="J71" s="337"/>
      <c r="K71" s="337"/>
      <c r="L71" s="337"/>
      <c r="M71" s="318"/>
      <c r="Q71" s="318"/>
      <c r="BX71" s="26"/>
    </row>
    <row r="72" spans="1:76">
      <c r="B72" s="689" t="s">
        <v>245</v>
      </c>
      <c r="C72" s="332"/>
      <c r="D72" s="337"/>
      <c r="E72" s="337"/>
      <c r="F72" s="337"/>
      <c r="G72" s="337"/>
      <c r="H72" s="337"/>
      <c r="I72" s="337"/>
      <c r="J72" s="337"/>
      <c r="K72" s="337"/>
      <c r="L72" s="337"/>
      <c r="M72" s="318"/>
      <c r="Q72" s="318"/>
      <c r="BX72" s="26"/>
    </row>
    <row r="73" spans="1:76">
      <c r="A73" s="675">
        <f>A70+1</f>
        <v>63</v>
      </c>
      <c r="B73" s="692" t="s">
        <v>365</v>
      </c>
      <c r="C73" s="42"/>
      <c r="D73" s="62">
        <f>'PPNR Projections Worksheet'!E123</f>
        <v>0</v>
      </c>
      <c r="E73" s="62">
        <f>'PPNR Projections Worksheet'!F123</f>
        <v>0</v>
      </c>
      <c r="F73" s="62">
        <f>'PPNR Projections Worksheet'!G123</f>
        <v>0</v>
      </c>
      <c r="G73" s="62">
        <f>'PPNR Projections Worksheet'!H123</f>
        <v>0</v>
      </c>
      <c r="H73" s="62">
        <f>'PPNR Projections Worksheet'!I123</f>
        <v>0</v>
      </c>
      <c r="I73" s="62">
        <f>'PPNR Projections Worksheet'!J123</f>
        <v>0</v>
      </c>
      <c r="J73" s="62">
        <f>'PPNR Projections Worksheet'!K123</f>
        <v>0</v>
      </c>
      <c r="K73" s="62">
        <f>'PPNR Projections Worksheet'!L123</f>
        <v>0</v>
      </c>
      <c r="L73" s="62">
        <f>'PPNR Projections Worksheet'!M123</f>
        <v>0</v>
      </c>
      <c r="M73" s="318"/>
      <c r="N73" s="62">
        <f t="shared" ref="N73:N76" si="28">SUM(E73:H73)</f>
        <v>0</v>
      </c>
      <c r="O73" s="62">
        <f t="shared" ref="O73:O76" si="29">SUM(I73:L73)</f>
        <v>0</v>
      </c>
      <c r="P73" s="62">
        <f t="shared" ref="P73:P76" si="30">SUM(D73:L73)</f>
        <v>0</v>
      </c>
      <c r="Q73" s="318"/>
      <c r="BX73" s="26"/>
    </row>
    <row r="74" spans="1:76" ht="30">
      <c r="A74" s="675">
        <f>A73+1</f>
        <v>64</v>
      </c>
      <c r="B74" s="693" t="s">
        <v>280</v>
      </c>
      <c r="C74" s="348"/>
      <c r="D74" s="62">
        <f>-'PPNR Projections Worksheet'!E122</f>
        <v>0</v>
      </c>
      <c r="E74" s="62">
        <f>-'PPNR Projections Worksheet'!F122</f>
        <v>0</v>
      </c>
      <c r="F74" s="62">
        <f>-'PPNR Projections Worksheet'!G122</f>
        <v>0</v>
      </c>
      <c r="G74" s="62">
        <f>-'PPNR Projections Worksheet'!H122</f>
        <v>0</v>
      </c>
      <c r="H74" s="62">
        <f>-'PPNR Projections Worksheet'!I122</f>
        <v>0</v>
      </c>
      <c r="I74" s="62">
        <f>-'PPNR Projections Worksheet'!J122</f>
        <v>0</v>
      </c>
      <c r="J74" s="62">
        <f>-'PPNR Projections Worksheet'!K122</f>
        <v>0</v>
      </c>
      <c r="K74" s="62">
        <f>-'PPNR Projections Worksheet'!L122</f>
        <v>0</v>
      </c>
      <c r="L74" s="62">
        <f>-'PPNR Projections Worksheet'!M122</f>
        <v>0</v>
      </c>
      <c r="M74" s="318"/>
      <c r="N74" s="62">
        <f t="shared" si="28"/>
        <v>0</v>
      </c>
      <c r="O74" s="62">
        <f t="shared" si="29"/>
        <v>0</v>
      </c>
      <c r="P74" s="62">
        <f t="shared" si="30"/>
        <v>0</v>
      </c>
      <c r="Q74" s="318"/>
      <c r="BX74" s="26"/>
    </row>
    <row r="75" spans="1:76" ht="30">
      <c r="A75" s="675">
        <f>A74+1</f>
        <v>65</v>
      </c>
      <c r="B75" s="690" t="s">
        <v>83</v>
      </c>
      <c r="C75" s="42"/>
      <c r="D75" s="42"/>
      <c r="E75" s="42"/>
      <c r="F75" s="42"/>
      <c r="G75" s="42"/>
      <c r="H75" s="42"/>
      <c r="I75" s="42"/>
      <c r="J75" s="42"/>
      <c r="K75" s="42"/>
      <c r="L75" s="42"/>
      <c r="M75" s="318"/>
      <c r="N75" s="62">
        <f t="shared" si="28"/>
        <v>0</v>
      </c>
      <c r="O75" s="62">
        <f t="shared" si="29"/>
        <v>0</v>
      </c>
      <c r="P75" s="62">
        <f t="shared" si="30"/>
        <v>0</v>
      </c>
      <c r="Q75" s="318"/>
      <c r="BX75" s="26"/>
    </row>
    <row r="76" spans="1:76">
      <c r="A76" s="675">
        <f>A75+1</f>
        <v>66</v>
      </c>
      <c r="B76" s="690" t="s">
        <v>402</v>
      </c>
      <c r="C76" s="42"/>
      <c r="D76" s="66">
        <f>SUM(D73:D75)</f>
        <v>0</v>
      </c>
      <c r="E76" s="66">
        <f t="shared" ref="E76:L76" si="31">SUM(E73:E75)</f>
        <v>0</v>
      </c>
      <c r="F76" s="66">
        <f t="shared" si="31"/>
        <v>0</v>
      </c>
      <c r="G76" s="66">
        <f t="shared" si="31"/>
        <v>0</v>
      </c>
      <c r="H76" s="66">
        <f t="shared" si="31"/>
        <v>0</v>
      </c>
      <c r="I76" s="66">
        <f t="shared" si="31"/>
        <v>0</v>
      </c>
      <c r="J76" s="66">
        <f t="shared" si="31"/>
        <v>0</v>
      </c>
      <c r="K76" s="66">
        <f t="shared" si="31"/>
        <v>0</v>
      </c>
      <c r="L76" s="66">
        <f t="shared" si="31"/>
        <v>0</v>
      </c>
      <c r="M76" s="318"/>
      <c r="N76" s="62">
        <f t="shared" si="28"/>
        <v>0</v>
      </c>
      <c r="O76" s="62">
        <f t="shared" si="29"/>
        <v>0</v>
      </c>
      <c r="P76" s="62">
        <f t="shared" si="30"/>
        <v>0</v>
      </c>
      <c r="Q76" s="318"/>
      <c r="R76" s="345"/>
      <c r="BX76" s="26"/>
    </row>
    <row r="77" spans="1:76">
      <c r="B77" s="679"/>
      <c r="C77" s="332"/>
      <c r="D77" s="337"/>
      <c r="E77" s="337"/>
      <c r="F77" s="337"/>
      <c r="G77" s="337"/>
      <c r="H77" s="337"/>
      <c r="I77" s="337"/>
      <c r="J77" s="337"/>
      <c r="K77" s="337"/>
      <c r="L77" s="337"/>
      <c r="M77" s="318"/>
      <c r="Q77" s="318"/>
      <c r="BX77" s="26"/>
    </row>
    <row r="78" spans="1:76">
      <c r="A78" s="675">
        <f>A76+1</f>
        <v>67</v>
      </c>
      <c r="B78" s="692" t="s">
        <v>33</v>
      </c>
      <c r="C78" s="42"/>
      <c r="D78" s="62">
        <f>SUM(D46,D70,D62,D76)</f>
        <v>0</v>
      </c>
      <c r="E78" s="62">
        <f t="shared" ref="E78:L78" si="32">SUM(E46,E70,E62,E76)</f>
        <v>0</v>
      </c>
      <c r="F78" s="62">
        <f t="shared" si="32"/>
        <v>0</v>
      </c>
      <c r="G78" s="62">
        <f t="shared" si="32"/>
        <v>0</v>
      </c>
      <c r="H78" s="62">
        <f t="shared" si="32"/>
        <v>0</v>
      </c>
      <c r="I78" s="62">
        <f t="shared" si="32"/>
        <v>0</v>
      </c>
      <c r="J78" s="62">
        <f t="shared" si="32"/>
        <v>0</v>
      </c>
      <c r="K78" s="62">
        <f t="shared" si="32"/>
        <v>0</v>
      </c>
      <c r="L78" s="62">
        <f t="shared" si="32"/>
        <v>0</v>
      </c>
      <c r="M78" s="318"/>
      <c r="N78" s="62">
        <f t="shared" ref="N78" si="33">SUM(E78:H78)</f>
        <v>0</v>
      </c>
      <c r="O78" s="62">
        <f t="shared" ref="O78" si="34">SUM(I78:L78)</f>
        <v>0</v>
      </c>
      <c r="P78" s="62">
        <f t="shared" ref="P78" si="35">SUM(D78:L78)</f>
        <v>0</v>
      </c>
      <c r="Q78" s="318"/>
      <c r="BX78" s="26"/>
    </row>
    <row r="79" spans="1:76">
      <c r="B79" s="694"/>
      <c r="C79" s="350"/>
      <c r="D79" s="351"/>
      <c r="E79" s="351"/>
      <c r="F79" s="351"/>
      <c r="G79" s="351"/>
      <c r="H79" s="351"/>
      <c r="I79" s="351"/>
      <c r="J79" s="351"/>
      <c r="K79" s="351"/>
      <c r="L79" s="351"/>
      <c r="M79" s="318"/>
      <c r="Q79" s="318"/>
      <c r="BX79" s="26"/>
    </row>
    <row r="80" spans="1:76">
      <c r="B80" s="763" t="s">
        <v>91</v>
      </c>
      <c r="C80" s="350"/>
      <c r="D80" s="351"/>
      <c r="E80" s="351"/>
      <c r="F80" s="351"/>
      <c r="G80" s="351"/>
      <c r="H80" s="351"/>
      <c r="I80" s="351"/>
      <c r="J80" s="351"/>
      <c r="K80" s="351"/>
      <c r="L80" s="351"/>
      <c r="M80" s="318"/>
      <c r="Q80" s="318"/>
      <c r="BX80" s="26"/>
    </row>
    <row r="81" spans="1:76">
      <c r="A81" s="675">
        <f>A78+1</f>
        <v>68</v>
      </c>
      <c r="B81" s="688" t="s">
        <v>34</v>
      </c>
      <c r="C81" s="42"/>
      <c r="D81" s="63">
        <f>C129</f>
        <v>0</v>
      </c>
      <c r="E81" s="63">
        <f t="shared" ref="E81:L81" si="36">D129</f>
        <v>0</v>
      </c>
      <c r="F81" s="63">
        <f t="shared" si="36"/>
        <v>0</v>
      </c>
      <c r="G81" s="63">
        <f t="shared" si="36"/>
        <v>0</v>
      </c>
      <c r="H81" s="63">
        <f t="shared" si="36"/>
        <v>0</v>
      </c>
      <c r="I81" s="63">
        <f t="shared" si="36"/>
        <v>0</v>
      </c>
      <c r="J81" s="63">
        <f t="shared" si="36"/>
        <v>0</v>
      </c>
      <c r="K81" s="63">
        <f t="shared" si="36"/>
        <v>0</v>
      </c>
      <c r="L81" s="63">
        <f t="shared" si="36"/>
        <v>0</v>
      </c>
      <c r="M81" s="318"/>
      <c r="N81" s="352"/>
      <c r="O81" s="352"/>
      <c r="P81" s="352"/>
      <c r="Q81" s="318"/>
      <c r="BX81" s="26"/>
    </row>
    <row r="82" spans="1:76">
      <c r="A82" s="675">
        <f t="shared" ref="A82:A129" si="37">A81+1</f>
        <v>69</v>
      </c>
      <c r="B82" s="682" t="s">
        <v>354</v>
      </c>
      <c r="C82" s="42"/>
      <c r="D82" s="62">
        <f>SUM(D83,D87,D91)</f>
        <v>0</v>
      </c>
      <c r="E82" s="62">
        <f t="shared" ref="E82:L82" si="38">SUM(E83,E87,E91)</f>
        <v>0</v>
      </c>
      <c r="F82" s="62">
        <f t="shared" si="38"/>
        <v>0</v>
      </c>
      <c r="G82" s="62">
        <f t="shared" si="38"/>
        <v>0</v>
      </c>
      <c r="H82" s="62">
        <f t="shared" si="38"/>
        <v>0</v>
      </c>
      <c r="I82" s="62">
        <f t="shared" si="38"/>
        <v>0</v>
      </c>
      <c r="J82" s="62">
        <f t="shared" si="38"/>
        <v>0</v>
      </c>
      <c r="K82" s="62">
        <f t="shared" si="38"/>
        <v>0</v>
      </c>
      <c r="L82" s="62">
        <f t="shared" si="38"/>
        <v>0</v>
      </c>
      <c r="M82" s="318"/>
      <c r="N82" s="352"/>
      <c r="O82" s="352"/>
      <c r="P82" s="352"/>
      <c r="Q82" s="318"/>
      <c r="BX82" s="26"/>
    </row>
    <row r="83" spans="1:76">
      <c r="A83" s="675">
        <f t="shared" si="37"/>
        <v>70</v>
      </c>
      <c r="B83" s="683" t="s">
        <v>283</v>
      </c>
      <c r="C83" s="42"/>
      <c r="D83" s="62">
        <f>SUM(D84:D86)</f>
        <v>0</v>
      </c>
      <c r="E83" s="62">
        <f t="shared" ref="E83:L83" si="39">SUM(E84:E86)</f>
        <v>0</v>
      </c>
      <c r="F83" s="62">
        <f t="shared" si="39"/>
        <v>0</v>
      </c>
      <c r="G83" s="62">
        <f t="shared" si="39"/>
        <v>0</v>
      </c>
      <c r="H83" s="62">
        <f t="shared" si="39"/>
        <v>0</v>
      </c>
      <c r="I83" s="62">
        <f t="shared" si="39"/>
        <v>0</v>
      </c>
      <c r="J83" s="62">
        <f t="shared" si="39"/>
        <v>0</v>
      </c>
      <c r="K83" s="62">
        <f t="shared" si="39"/>
        <v>0</v>
      </c>
      <c r="L83" s="62">
        <f t="shared" si="39"/>
        <v>0</v>
      </c>
      <c r="M83" s="318"/>
      <c r="N83" s="352"/>
      <c r="O83" s="352"/>
      <c r="P83" s="352"/>
      <c r="Q83" s="318"/>
      <c r="BX83" s="26"/>
    </row>
    <row r="84" spans="1:76">
      <c r="A84" s="675">
        <f t="shared" si="37"/>
        <v>71</v>
      </c>
      <c r="B84" s="683" t="s">
        <v>1</v>
      </c>
      <c r="C84" s="42"/>
      <c r="D84" s="42"/>
      <c r="E84" s="42"/>
      <c r="F84" s="42"/>
      <c r="G84" s="42"/>
      <c r="H84" s="42"/>
      <c r="I84" s="42"/>
      <c r="J84" s="42"/>
      <c r="K84" s="42"/>
      <c r="L84" s="42"/>
      <c r="M84" s="318"/>
      <c r="N84" s="352"/>
      <c r="O84" s="352"/>
      <c r="P84" s="352"/>
      <c r="Q84" s="318"/>
      <c r="BX84" s="26"/>
    </row>
    <row r="85" spans="1:76">
      <c r="A85" s="675">
        <f t="shared" si="37"/>
        <v>72</v>
      </c>
      <c r="B85" s="683" t="s">
        <v>3</v>
      </c>
      <c r="C85" s="42"/>
      <c r="D85" s="42"/>
      <c r="E85" s="42"/>
      <c r="F85" s="42"/>
      <c r="G85" s="42"/>
      <c r="H85" s="42"/>
      <c r="I85" s="42"/>
      <c r="J85" s="42"/>
      <c r="K85" s="42"/>
      <c r="L85" s="42"/>
      <c r="M85" s="318"/>
      <c r="N85" s="352"/>
      <c r="O85" s="352"/>
      <c r="P85" s="352"/>
      <c r="Q85" s="318"/>
      <c r="BX85" s="26"/>
    </row>
    <row r="86" spans="1:76">
      <c r="A86" s="675">
        <f t="shared" si="37"/>
        <v>73</v>
      </c>
      <c r="B86" s="683" t="s">
        <v>4</v>
      </c>
      <c r="C86" s="42"/>
      <c r="D86" s="42"/>
      <c r="E86" s="42"/>
      <c r="F86" s="42"/>
      <c r="G86" s="42"/>
      <c r="H86" s="42"/>
      <c r="I86" s="42"/>
      <c r="J86" s="42"/>
      <c r="K86" s="42"/>
      <c r="L86" s="42"/>
      <c r="M86" s="318"/>
      <c r="N86" s="352"/>
      <c r="O86" s="352"/>
      <c r="P86" s="352"/>
      <c r="Q86" s="318"/>
      <c r="BX86" s="26"/>
    </row>
    <row r="87" spans="1:76">
      <c r="A87" s="675">
        <f t="shared" si="37"/>
        <v>74</v>
      </c>
      <c r="B87" s="683" t="s">
        <v>6</v>
      </c>
      <c r="C87" s="42"/>
      <c r="D87" s="62">
        <f>SUM(D88:D90)</f>
        <v>0</v>
      </c>
      <c r="E87" s="62">
        <f t="shared" ref="E87:L87" si="40">SUM(E88:E90)</f>
        <v>0</v>
      </c>
      <c r="F87" s="62">
        <f t="shared" si="40"/>
        <v>0</v>
      </c>
      <c r="G87" s="62">
        <f t="shared" si="40"/>
        <v>0</v>
      </c>
      <c r="H87" s="62">
        <f t="shared" si="40"/>
        <v>0</v>
      </c>
      <c r="I87" s="62">
        <f t="shared" si="40"/>
        <v>0</v>
      </c>
      <c r="J87" s="62">
        <f t="shared" si="40"/>
        <v>0</v>
      </c>
      <c r="K87" s="62">
        <f t="shared" si="40"/>
        <v>0</v>
      </c>
      <c r="L87" s="62">
        <f t="shared" si="40"/>
        <v>0</v>
      </c>
      <c r="M87" s="318"/>
      <c r="N87" s="352"/>
      <c r="O87" s="352"/>
      <c r="P87" s="352"/>
      <c r="Q87" s="318"/>
      <c r="BX87" s="26"/>
    </row>
    <row r="88" spans="1:76">
      <c r="A88" s="675">
        <f t="shared" si="37"/>
        <v>75</v>
      </c>
      <c r="B88" s="683" t="s">
        <v>7</v>
      </c>
      <c r="C88" s="42"/>
      <c r="D88" s="42"/>
      <c r="E88" s="42"/>
      <c r="F88" s="42"/>
      <c r="G88" s="42"/>
      <c r="H88" s="42"/>
      <c r="I88" s="42"/>
      <c r="J88" s="42"/>
      <c r="K88" s="42"/>
      <c r="L88" s="42"/>
      <c r="M88" s="318"/>
      <c r="N88" s="352"/>
      <c r="O88" s="352"/>
      <c r="P88" s="352"/>
      <c r="Q88" s="318"/>
      <c r="BX88" s="26"/>
    </row>
    <row r="89" spans="1:76">
      <c r="A89" s="675">
        <f t="shared" si="37"/>
        <v>76</v>
      </c>
      <c r="B89" s="683" t="s">
        <v>8</v>
      </c>
      <c r="C89" s="42"/>
      <c r="D89" s="42"/>
      <c r="E89" s="42"/>
      <c r="F89" s="42"/>
      <c r="G89" s="42"/>
      <c r="H89" s="42"/>
      <c r="I89" s="42"/>
      <c r="J89" s="42"/>
      <c r="K89" s="42"/>
      <c r="L89" s="42"/>
      <c r="M89" s="318"/>
      <c r="N89" s="352"/>
      <c r="O89" s="352"/>
      <c r="P89" s="352"/>
      <c r="Q89" s="318"/>
      <c r="BX89" s="26"/>
    </row>
    <row r="90" spans="1:76">
      <c r="A90" s="675">
        <f t="shared" si="37"/>
        <v>77</v>
      </c>
      <c r="B90" s="683" t="s">
        <v>9</v>
      </c>
      <c r="C90" s="42"/>
      <c r="D90" s="42"/>
      <c r="E90" s="42"/>
      <c r="F90" s="42"/>
      <c r="G90" s="42"/>
      <c r="H90" s="42"/>
      <c r="I90" s="42"/>
      <c r="J90" s="42"/>
      <c r="K90" s="42"/>
      <c r="L90" s="42"/>
      <c r="M90" s="318"/>
      <c r="N90" s="352"/>
      <c r="O90" s="352"/>
      <c r="P90" s="352"/>
      <c r="Q90" s="318"/>
      <c r="BX90" s="26"/>
    </row>
    <row r="91" spans="1:76">
      <c r="A91" s="675">
        <f t="shared" si="37"/>
        <v>78</v>
      </c>
      <c r="B91" s="683" t="s">
        <v>355</v>
      </c>
      <c r="C91" s="42"/>
      <c r="D91" s="42"/>
      <c r="E91" s="42"/>
      <c r="F91" s="42"/>
      <c r="G91" s="42"/>
      <c r="H91" s="42"/>
      <c r="I91" s="42"/>
      <c r="J91" s="42"/>
      <c r="K91" s="42"/>
      <c r="L91" s="42"/>
      <c r="M91" s="318"/>
      <c r="N91" s="352"/>
      <c r="O91" s="352"/>
      <c r="P91" s="352"/>
      <c r="Q91" s="318"/>
      <c r="BX91" s="26"/>
    </row>
    <row r="92" spans="1:76" ht="30">
      <c r="A92" s="675">
        <f t="shared" si="37"/>
        <v>79</v>
      </c>
      <c r="B92" s="682" t="s">
        <v>417</v>
      </c>
      <c r="C92" s="42"/>
      <c r="D92" s="62">
        <f>SUM(D93:D95)</f>
        <v>0</v>
      </c>
      <c r="E92" s="62">
        <f t="shared" ref="E92:L92" si="41">SUM(E93:E95)</f>
        <v>0</v>
      </c>
      <c r="F92" s="62">
        <f t="shared" si="41"/>
        <v>0</v>
      </c>
      <c r="G92" s="62">
        <f t="shared" si="41"/>
        <v>0</v>
      </c>
      <c r="H92" s="62">
        <f t="shared" si="41"/>
        <v>0</v>
      </c>
      <c r="I92" s="62">
        <f t="shared" si="41"/>
        <v>0</v>
      </c>
      <c r="J92" s="62">
        <f t="shared" si="41"/>
        <v>0</v>
      </c>
      <c r="K92" s="62">
        <f t="shared" si="41"/>
        <v>0</v>
      </c>
      <c r="L92" s="62">
        <f t="shared" si="41"/>
        <v>0</v>
      </c>
      <c r="M92" s="318"/>
      <c r="N92" s="352"/>
      <c r="O92" s="352"/>
      <c r="P92" s="352"/>
      <c r="Q92" s="318"/>
      <c r="BX92" s="26"/>
    </row>
    <row r="93" spans="1:76">
      <c r="A93" s="675">
        <f t="shared" si="37"/>
        <v>80</v>
      </c>
      <c r="B93" s="683" t="s">
        <v>283</v>
      </c>
      <c r="C93" s="42"/>
      <c r="D93" s="42"/>
      <c r="E93" s="42"/>
      <c r="F93" s="42"/>
      <c r="G93" s="42"/>
      <c r="H93" s="42"/>
      <c r="I93" s="42"/>
      <c r="J93" s="42"/>
      <c r="K93" s="42"/>
      <c r="L93" s="42"/>
      <c r="M93" s="318"/>
      <c r="N93" s="352"/>
      <c r="O93" s="352"/>
      <c r="P93" s="352"/>
      <c r="Q93" s="318"/>
      <c r="BX93" s="26"/>
    </row>
    <row r="94" spans="1:76">
      <c r="A94" s="675">
        <f t="shared" si="37"/>
        <v>81</v>
      </c>
      <c r="B94" s="683" t="s">
        <v>6</v>
      </c>
      <c r="C94" s="42"/>
      <c r="D94" s="42"/>
      <c r="E94" s="42"/>
      <c r="F94" s="42"/>
      <c r="G94" s="42"/>
      <c r="H94" s="42"/>
      <c r="I94" s="42"/>
      <c r="J94" s="42"/>
      <c r="K94" s="42"/>
      <c r="L94" s="42"/>
      <c r="M94" s="318"/>
      <c r="N94" s="352"/>
      <c r="O94" s="352"/>
      <c r="P94" s="352"/>
      <c r="Q94" s="318"/>
      <c r="BX94" s="26"/>
    </row>
    <row r="95" spans="1:76">
      <c r="A95" s="675">
        <f t="shared" si="37"/>
        <v>82</v>
      </c>
      <c r="B95" s="683" t="s">
        <v>284</v>
      </c>
      <c r="C95" s="42"/>
      <c r="D95" s="42"/>
      <c r="E95" s="42"/>
      <c r="F95" s="42"/>
      <c r="G95" s="42"/>
      <c r="H95" s="42"/>
      <c r="I95" s="42"/>
      <c r="J95" s="42"/>
      <c r="K95" s="42"/>
      <c r="L95" s="42"/>
      <c r="M95" s="318"/>
      <c r="N95" s="352"/>
      <c r="O95" s="352"/>
      <c r="P95" s="352"/>
      <c r="Q95" s="318"/>
      <c r="BX95" s="26"/>
    </row>
    <row r="96" spans="1:76">
      <c r="A96" s="675">
        <f t="shared" si="37"/>
        <v>83</v>
      </c>
      <c r="B96" s="682" t="s">
        <v>5</v>
      </c>
      <c r="C96" s="42"/>
      <c r="D96" s="62">
        <f t="shared" ref="D96:K96" si="42">SUM(D97:D99)</f>
        <v>0</v>
      </c>
      <c r="E96" s="62">
        <f t="shared" si="42"/>
        <v>0</v>
      </c>
      <c r="F96" s="62">
        <f t="shared" si="42"/>
        <v>0</v>
      </c>
      <c r="G96" s="62">
        <f t="shared" si="42"/>
        <v>0</v>
      </c>
      <c r="H96" s="62">
        <f t="shared" si="42"/>
        <v>0</v>
      </c>
      <c r="I96" s="62">
        <f t="shared" si="42"/>
        <v>0</v>
      </c>
      <c r="J96" s="62">
        <f t="shared" si="42"/>
        <v>0</v>
      </c>
      <c r="K96" s="62">
        <f t="shared" si="42"/>
        <v>0</v>
      </c>
      <c r="L96" s="62">
        <f>SUM(L97:L99)</f>
        <v>0</v>
      </c>
      <c r="M96" s="318"/>
      <c r="N96" s="352"/>
      <c r="O96" s="352"/>
      <c r="P96" s="352"/>
      <c r="Q96" s="318"/>
      <c r="BX96" s="26"/>
    </row>
    <row r="97" spans="1:76">
      <c r="A97" s="675">
        <f t="shared" si="37"/>
        <v>84</v>
      </c>
      <c r="B97" s="683" t="s">
        <v>323</v>
      </c>
      <c r="C97" s="42"/>
      <c r="D97" s="42"/>
      <c r="E97" s="42"/>
      <c r="F97" s="42"/>
      <c r="G97" s="42"/>
      <c r="H97" s="42"/>
      <c r="I97" s="42"/>
      <c r="J97" s="42"/>
      <c r="K97" s="42"/>
      <c r="L97" s="42"/>
      <c r="N97" s="352"/>
      <c r="O97" s="352"/>
      <c r="P97" s="352"/>
      <c r="Q97" s="318"/>
      <c r="BX97" s="26"/>
    </row>
    <row r="98" spans="1:76" ht="30">
      <c r="A98" s="675">
        <f t="shared" si="37"/>
        <v>85</v>
      </c>
      <c r="B98" s="315" t="s">
        <v>61</v>
      </c>
      <c r="C98" s="42"/>
      <c r="D98" s="42"/>
      <c r="E98" s="42"/>
      <c r="F98" s="42"/>
      <c r="G98" s="42"/>
      <c r="H98" s="42"/>
      <c r="I98" s="42"/>
      <c r="J98" s="42"/>
      <c r="K98" s="42"/>
      <c r="L98" s="42"/>
      <c r="N98" s="352"/>
      <c r="O98" s="352"/>
      <c r="P98" s="352"/>
      <c r="Q98" s="318"/>
      <c r="BX98" s="26"/>
    </row>
    <row r="99" spans="1:76">
      <c r="A99" s="675">
        <f t="shared" si="37"/>
        <v>86</v>
      </c>
      <c r="B99" s="683" t="s">
        <v>421</v>
      </c>
      <c r="C99" s="42"/>
      <c r="D99" s="42"/>
      <c r="E99" s="42"/>
      <c r="F99" s="42"/>
      <c r="G99" s="42"/>
      <c r="H99" s="42"/>
      <c r="I99" s="42"/>
      <c r="J99" s="42"/>
      <c r="K99" s="42"/>
      <c r="L99" s="42"/>
      <c r="N99" s="352"/>
      <c r="O99" s="352"/>
      <c r="P99" s="352"/>
      <c r="Q99" s="318"/>
      <c r="BX99" s="26"/>
    </row>
    <row r="100" spans="1:76">
      <c r="A100" s="675">
        <f t="shared" si="37"/>
        <v>87</v>
      </c>
      <c r="B100" s="682" t="s">
        <v>10</v>
      </c>
      <c r="C100" s="42"/>
      <c r="D100" s="42"/>
      <c r="E100" s="42"/>
      <c r="F100" s="42"/>
      <c r="G100" s="42"/>
      <c r="H100" s="42"/>
      <c r="I100" s="42"/>
      <c r="J100" s="42"/>
      <c r="K100" s="42"/>
      <c r="L100" s="42"/>
      <c r="M100" s="318"/>
      <c r="N100" s="352"/>
      <c r="O100" s="352"/>
      <c r="P100" s="352"/>
      <c r="Q100" s="318"/>
      <c r="BX100" s="26"/>
    </row>
    <row r="101" spans="1:76">
      <c r="A101" s="675">
        <f t="shared" si="37"/>
        <v>88</v>
      </c>
      <c r="B101" s="682" t="s">
        <v>11</v>
      </c>
      <c r="C101" s="42"/>
      <c r="D101" s="42"/>
      <c r="E101" s="42"/>
      <c r="F101" s="42"/>
      <c r="G101" s="42"/>
      <c r="H101" s="42"/>
      <c r="I101" s="42"/>
      <c r="J101" s="42"/>
      <c r="K101" s="42"/>
      <c r="L101" s="42"/>
      <c r="M101" s="318"/>
      <c r="N101" s="352"/>
      <c r="O101" s="352"/>
      <c r="P101" s="352"/>
      <c r="Q101" s="318"/>
      <c r="BX101" s="26"/>
    </row>
    <row r="102" spans="1:76">
      <c r="A102" s="675">
        <f t="shared" si="37"/>
        <v>89</v>
      </c>
      <c r="B102" s="682" t="s">
        <v>66</v>
      </c>
      <c r="C102" s="42"/>
      <c r="D102" s="42"/>
      <c r="E102" s="42"/>
      <c r="F102" s="42"/>
      <c r="G102" s="42"/>
      <c r="H102" s="42"/>
      <c r="I102" s="42"/>
      <c r="J102" s="42"/>
      <c r="K102" s="42"/>
      <c r="L102" s="42"/>
      <c r="M102" s="318"/>
      <c r="N102" s="352"/>
      <c r="O102" s="352"/>
      <c r="P102" s="352"/>
      <c r="Q102" s="318"/>
      <c r="BX102" s="26"/>
    </row>
    <row r="103" spans="1:76">
      <c r="A103" s="675">
        <f t="shared" si="37"/>
        <v>90</v>
      </c>
      <c r="B103" s="688" t="s">
        <v>218</v>
      </c>
      <c r="C103" s="42"/>
      <c r="D103" s="42"/>
      <c r="E103" s="42"/>
      <c r="F103" s="42"/>
      <c r="G103" s="42"/>
      <c r="H103" s="42"/>
      <c r="I103" s="42"/>
      <c r="J103" s="42"/>
      <c r="K103" s="42"/>
      <c r="L103" s="42"/>
      <c r="M103" s="318"/>
      <c r="N103" s="352"/>
      <c r="O103" s="352"/>
      <c r="P103" s="352"/>
      <c r="Q103" s="318"/>
      <c r="BX103" s="26"/>
    </row>
    <row r="104" spans="1:76">
      <c r="A104" s="675">
        <f t="shared" si="37"/>
        <v>91</v>
      </c>
      <c r="B104" s="688" t="s">
        <v>17</v>
      </c>
      <c r="C104" s="42"/>
      <c r="D104" s="62">
        <f>SUM(D105,D115,D119,D123:D126)</f>
        <v>0</v>
      </c>
      <c r="E104" s="62">
        <f t="shared" ref="E104:L104" si="43">SUM(E105,E115,E119,E123:E126)</f>
        <v>0</v>
      </c>
      <c r="F104" s="62">
        <f t="shared" si="43"/>
        <v>0</v>
      </c>
      <c r="G104" s="62">
        <f t="shared" si="43"/>
        <v>0</v>
      </c>
      <c r="H104" s="62">
        <f t="shared" si="43"/>
        <v>0</v>
      </c>
      <c r="I104" s="62">
        <f t="shared" si="43"/>
        <v>0</v>
      </c>
      <c r="J104" s="62">
        <f t="shared" si="43"/>
        <v>0</v>
      </c>
      <c r="K104" s="62">
        <f t="shared" si="43"/>
        <v>0</v>
      </c>
      <c r="L104" s="62">
        <f t="shared" si="43"/>
        <v>0</v>
      </c>
      <c r="M104" s="318"/>
      <c r="N104" s="62">
        <f t="shared" ref="N104:N128" si="44">SUM(E104:H104)</f>
        <v>0</v>
      </c>
      <c r="O104" s="62">
        <f t="shared" ref="O104:O128" si="45">SUM(I104:L104)</f>
        <v>0</v>
      </c>
      <c r="P104" s="62">
        <f t="shared" ref="P104:P128" si="46">SUM(D104:L104)</f>
        <v>0</v>
      </c>
      <c r="Q104" s="318"/>
      <c r="BX104" s="26"/>
    </row>
    <row r="105" spans="1:76">
      <c r="A105" s="675">
        <f t="shared" si="37"/>
        <v>92</v>
      </c>
      <c r="B105" s="682" t="s">
        <v>354</v>
      </c>
      <c r="C105" s="42"/>
      <c r="D105" s="62">
        <f>SUM(D106,D110,D114)</f>
        <v>0</v>
      </c>
      <c r="E105" s="62">
        <f t="shared" ref="E105:L105" si="47">SUM(E106,E110,E114)</f>
        <v>0</v>
      </c>
      <c r="F105" s="62">
        <f t="shared" si="47"/>
        <v>0</v>
      </c>
      <c r="G105" s="62">
        <f t="shared" si="47"/>
        <v>0</v>
      </c>
      <c r="H105" s="62">
        <f t="shared" si="47"/>
        <v>0</v>
      </c>
      <c r="I105" s="62">
        <f t="shared" si="47"/>
        <v>0</v>
      </c>
      <c r="J105" s="62">
        <f t="shared" si="47"/>
        <v>0</v>
      </c>
      <c r="K105" s="62">
        <f t="shared" si="47"/>
        <v>0</v>
      </c>
      <c r="L105" s="62">
        <f t="shared" si="47"/>
        <v>0</v>
      </c>
      <c r="M105" s="318"/>
      <c r="N105" s="62">
        <f t="shared" si="44"/>
        <v>0</v>
      </c>
      <c r="O105" s="62">
        <f t="shared" si="45"/>
        <v>0</v>
      </c>
      <c r="P105" s="62">
        <f t="shared" si="46"/>
        <v>0</v>
      </c>
      <c r="Q105" s="318"/>
      <c r="BX105" s="26"/>
    </row>
    <row r="106" spans="1:76">
      <c r="A106" s="675">
        <f t="shared" si="37"/>
        <v>93</v>
      </c>
      <c r="B106" s="683" t="s">
        <v>283</v>
      </c>
      <c r="C106" s="42"/>
      <c r="D106" s="62">
        <f>SUM(D107:D109)</f>
        <v>0</v>
      </c>
      <c r="E106" s="62">
        <f t="shared" ref="E106:L106" si="48">SUM(E107:E109)</f>
        <v>0</v>
      </c>
      <c r="F106" s="62">
        <f t="shared" si="48"/>
        <v>0</v>
      </c>
      <c r="G106" s="62">
        <f t="shared" si="48"/>
        <v>0</v>
      </c>
      <c r="H106" s="62">
        <f t="shared" si="48"/>
        <v>0</v>
      </c>
      <c r="I106" s="62">
        <f t="shared" si="48"/>
        <v>0</v>
      </c>
      <c r="J106" s="62">
        <f t="shared" si="48"/>
        <v>0</v>
      </c>
      <c r="K106" s="62">
        <f t="shared" si="48"/>
        <v>0</v>
      </c>
      <c r="L106" s="62">
        <f t="shared" si="48"/>
        <v>0</v>
      </c>
      <c r="M106" s="318"/>
      <c r="N106" s="62">
        <f t="shared" si="44"/>
        <v>0</v>
      </c>
      <c r="O106" s="62">
        <f t="shared" si="45"/>
        <v>0</v>
      </c>
      <c r="P106" s="62">
        <f t="shared" si="46"/>
        <v>0</v>
      </c>
      <c r="Q106" s="318"/>
      <c r="BX106" s="26"/>
    </row>
    <row r="107" spans="1:76">
      <c r="A107" s="675">
        <f t="shared" si="37"/>
        <v>94</v>
      </c>
      <c r="B107" s="683" t="s">
        <v>1</v>
      </c>
      <c r="C107" s="42"/>
      <c r="D107" s="42"/>
      <c r="E107" s="42"/>
      <c r="F107" s="42"/>
      <c r="G107" s="42"/>
      <c r="H107" s="42"/>
      <c r="I107" s="42"/>
      <c r="J107" s="42"/>
      <c r="K107" s="42"/>
      <c r="L107" s="42"/>
      <c r="M107" s="318"/>
      <c r="N107" s="62">
        <f t="shared" si="44"/>
        <v>0</v>
      </c>
      <c r="O107" s="62">
        <f t="shared" si="45"/>
        <v>0</v>
      </c>
      <c r="P107" s="62">
        <f t="shared" si="46"/>
        <v>0</v>
      </c>
      <c r="Q107" s="318"/>
      <c r="BX107" s="26"/>
    </row>
    <row r="108" spans="1:76">
      <c r="A108" s="675">
        <f t="shared" si="37"/>
        <v>95</v>
      </c>
      <c r="B108" s="683" t="s">
        <v>3</v>
      </c>
      <c r="C108" s="42"/>
      <c r="D108" s="42"/>
      <c r="E108" s="42"/>
      <c r="F108" s="42"/>
      <c r="G108" s="42"/>
      <c r="H108" s="42"/>
      <c r="I108" s="42"/>
      <c r="J108" s="42"/>
      <c r="K108" s="42"/>
      <c r="L108" s="42"/>
      <c r="M108" s="318"/>
      <c r="N108" s="62">
        <f t="shared" si="44"/>
        <v>0</v>
      </c>
      <c r="O108" s="62">
        <f t="shared" si="45"/>
        <v>0</v>
      </c>
      <c r="P108" s="62">
        <f t="shared" si="46"/>
        <v>0</v>
      </c>
      <c r="Q108" s="318"/>
      <c r="BX108" s="26"/>
    </row>
    <row r="109" spans="1:76">
      <c r="A109" s="675">
        <f t="shared" si="37"/>
        <v>96</v>
      </c>
      <c r="B109" s="683" t="s">
        <v>4</v>
      </c>
      <c r="C109" s="42"/>
      <c r="D109" s="42"/>
      <c r="E109" s="42"/>
      <c r="F109" s="42"/>
      <c r="G109" s="42"/>
      <c r="H109" s="42"/>
      <c r="I109" s="42"/>
      <c r="J109" s="42"/>
      <c r="K109" s="42"/>
      <c r="L109" s="42"/>
      <c r="M109" s="318"/>
      <c r="N109" s="62">
        <f t="shared" si="44"/>
        <v>0</v>
      </c>
      <c r="O109" s="62">
        <f t="shared" si="45"/>
        <v>0</v>
      </c>
      <c r="P109" s="62">
        <f t="shared" si="46"/>
        <v>0</v>
      </c>
      <c r="Q109" s="318"/>
      <c r="BX109" s="26"/>
    </row>
    <row r="110" spans="1:76">
      <c r="A110" s="675">
        <f t="shared" si="37"/>
        <v>97</v>
      </c>
      <c r="B110" s="683" t="s">
        <v>6</v>
      </c>
      <c r="C110" s="42"/>
      <c r="D110" s="62">
        <f>SUM(D111:D113)</f>
        <v>0</v>
      </c>
      <c r="E110" s="62">
        <f t="shared" ref="E110:L110" si="49">SUM(E111:E113)</f>
        <v>0</v>
      </c>
      <c r="F110" s="62">
        <f t="shared" si="49"/>
        <v>0</v>
      </c>
      <c r="G110" s="62">
        <f t="shared" si="49"/>
        <v>0</v>
      </c>
      <c r="H110" s="62">
        <f t="shared" si="49"/>
        <v>0</v>
      </c>
      <c r="I110" s="62">
        <f t="shared" si="49"/>
        <v>0</v>
      </c>
      <c r="J110" s="62">
        <f t="shared" si="49"/>
        <v>0</v>
      </c>
      <c r="K110" s="62">
        <f t="shared" si="49"/>
        <v>0</v>
      </c>
      <c r="L110" s="62">
        <f t="shared" si="49"/>
        <v>0</v>
      </c>
      <c r="M110" s="318"/>
      <c r="N110" s="62">
        <f t="shared" si="44"/>
        <v>0</v>
      </c>
      <c r="O110" s="62">
        <f t="shared" si="45"/>
        <v>0</v>
      </c>
      <c r="P110" s="62">
        <f t="shared" si="46"/>
        <v>0</v>
      </c>
      <c r="Q110" s="318"/>
      <c r="BX110" s="26"/>
    </row>
    <row r="111" spans="1:76">
      <c r="A111" s="675">
        <f t="shared" si="37"/>
        <v>98</v>
      </c>
      <c r="B111" s="683" t="s">
        <v>7</v>
      </c>
      <c r="C111" s="42"/>
      <c r="D111" s="42"/>
      <c r="E111" s="42"/>
      <c r="F111" s="42"/>
      <c r="G111" s="42"/>
      <c r="H111" s="42"/>
      <c r="I111" s="42"/>
      <c r="J111" s="42"/>
      <c r="K111" s="42"/>
      <c r="L111" s="42"/>
      <c r="M111" s="318"/>
      <c r="N111" s="62">
        <f t="shared" si="44"/>
        <v>0</v>
      </c>
      <c r="O111" s="62">
        <f t="shared" si="45"/>
        <v>0</v>
      </c>
      <c r="P111" s="62">
        <f t="shared" si="46"/>
        <v>0</v>
      </c>
      <c r="Q111" s="318"/>
      <c r="BX111" s="26"/>
    </row>
    <row r="112" spans="1:76">
      <c r="A112" s="675">
        <f t="shared" si="37"/>
        <v>99</v>
      </c>
      <c r="B112" s="683" t="s">
        <v>8</v>
      </c>
      <c r="C112" s="42"/>
      <c r="D112" s="42"/>
      <c r="E112" s="42"/>
      <c r="F112" s="42"/>
      <c r="G112" s="42"/>
      <c r="H112" s="42"/>
      <c r="I112" s="42"/>
      <c r="J112" s="42"/>
      <c r="K112" s="42"/>
      <c r="L112" s="42"/>
      <c r="M112" s="318"/>
      <c r="N112" s="62">
        <f t="shared" si="44"/>
        <v>0</v>
      </c>
      <c r="O112" s="62">
        <f t="shared" si="45"/>
        <v>0</v>
      </c>
      <c r="P112" s="62">
        <f t="shared" si="46"/>
        <v>0</v>
      </c>
      <c r="Q112" s="318"/>
      <c r="BX112" s="26"/>
    </row>
    <row r="113" spans="1:76">
      <c r="A113" s="675">
        <f t="shared" si="37"/>
        <v>100</v>
      </c>
      <c r="B113" s="683" t="s">
        <v>9</v>
      </c>
      <c r="C113" s="42"/>
      <c r="D113" s="42"/>
      <c r="E113" s="42"/>
      <c r="F113" s="42"/>
      <c r="G113" s="42"/>
      <c r="H113" s="42"/>
      <c r="I113" s="42"/>
      <c r="J113" s="42"/>
      <c r="K113" s="42"/>
      <c r="L113" s="42"/>
      <c r="M113" s="318"/>
      <c r="N113" s="62">
        <f t="shared" si="44"/>
        <v>0</v>
      </c>
      <c r="O113" s="62">
        <f t="shared" si="45"/>
        <v>0</v>
      </c>
      <c r="P113" s="62">
        <f t="shared" si="46"/>
        <v>0</v>
      </c>
      <c r="Q113" s="318"/>
      <c r="BX113" s="26"/>
    </row>
    <row r="114" spans="1:76">
      <c r="A114" s="675">
        <f t="shared" si="37"/>
        <v>101</v>
      </c>
      <c r="B114" s="683" t="s">
        <v>355</v>
      </c>
      <c r="C114" s="42"/>
      <c r="D114" s="42"/>
      <c r="E114" s="42"/>
      <c r="F114" s="42"/>
      <c r="G114" s="42"/>
      <c r="H114" s="42"/>
      <c r="I114" s="42"/>
      <c r="J114" s="42"/>
      <c r="K114" s="42"/>
      <c r="L114" s="42"/>
      <c r="M114" s="318"/>
      <c r="N114" s="62">
        <f t="shared" si="44"/>
        <v>0</v>
      </c>
      <c r="O114" s="62">
        <f t="shared" si="45"/>
        <v>0</v>
      </c>
      <c r="P114" s="62">
        <f t="shared" si="46"/>
        <v>0</v>
      </c>
      <c r="Q114" s="318"/>
      <c r="BX114" s="26"/>
    </row>
    <row r="115" spans="1:76" ht="30">
      <c r="A115" s="675">
        <f t="shared" si="37"/>
        <v>102</v>
      </c>
      <c r="B115" s="682" t="s">
        <v>417</v>
      </c>
      <c r="C115" s="42"/>
      <c r="D115" s="62">
        <f>SUM(D116:D118)</f>
        <v>0</v>
      </c>
      <c r="E115" s="62">
        <f t="shared" ref="E115:L115" si="50">SUM(E116:E118)</f>
        <v>0</v>
      </c>
      <c r="F115" s="62">
        <f t="shared" si="50"/>
        <v>0</v>
      </c>
      <c r="G115" s="62">
        <f t="shared" si="50"/>
        <v>0</v>
      </c>
      <c r="H115" s="62">
        <f t="shared" si="50"/>
        <v>0</v>
      </c>
      <c r="I115" s="62">
        <f t="shared" si="50"/>
        <v>0</v>
      </c>
      <c r="J115" s="62">
        <f t="shared" si="50"/>
        <v>0</v>
      </c>
      <c r="K115" s="62">
        <f t="shared" si="50"/>
        <v>0</v>
      </c>
      <c r="L115" s="62">
        <f t="shared" si="50"/>
        <v>0</v>
      </c>
      <c r="M115" s="318"/>
      <c r="N115" s="62">
        <f t="shared" si="44"/>
        <v>0</v>
      </c>
      <c r="O115" s="62">
        <f t="shared" si="45"/>
        <v>0</v>
      </c>
      <c r="P115" s="62">
        <f t="shared" si="46"/>
        <v>0</v>
      </c>
      <c r="Q115" s="318"/>
      <c r="BX115" s="26"/>
    </row>
    <row r="116" spans="1:76">
      <c r="A116" s="675">
        <f t="shared" si="37"/>
        <v>103</v>
      </c>
      <c r="B116" s="683" t="s">
        <v>283</v>
      </c>
      <c r="C116" s="42"/>
      <c r="D116" s="42"/>
      <c r="E116" s="42"/>
      <c r="F116" s="42"/>
      <c r="G116" s="42"/>
      <c r="H116" s="42"/>
      <c r="I116" s="42"/>
      <c r="J116" s="42"/>
      <c r="K116" s="42"/>
      <c r="L116" s="42"/>
      <c r="M116" s="318"/>
      <c r="N116" s="62">
        <f t="shared" si="44"/>
        <v>0</v>
      </c>
      <c r="O116" s="62">
        <f t="shared" si="45"/>
        <v>0</v>
      </c>
      <c r="P116" s="62">
        <f t="shared" si="46"/>
        <v>0</v>
      </c>
      <c r="Q116" s="318"/>
      <c r="BX116" s="26"/>
    </row>
    <row r="117" spans="1:76">
      <c r="A117" s="675">
        <f t="shared" si="37"/>
        <v>104</v>
      </c>
      <c r="B117" s="683" t="s">
        <v>6</v>
      </c>
      <c r="C117" s="42"/>
      <c r="D117" s="42"/>
      <c r="E117" s="42"/>
      <c r="F117" s="42"/>
      <c r="G117" s="42"/>
      <c r="H117" s="42"/>
      <c r="I117" s="42"/>
      <c r="J117" s="42"/>
      <c r="K117" s="42"/>
      <c r="L117" s="42"/>
      <c r="M117" s="318"/>
      <c r="N117" s="62">
        <f t="shared" si="44"/>
        <v>0</v>
      </c>
      <c r="O117" s="62">
        <f t="shared" si="45"/>
        <v>0</v>
      </c>
      <c r="P117" s="62">
        <f t="shared" si="46"/>
        <v>0</v>
      </c>
      <c r="Q117" s="318"/>
      <c r="BX117" s="26"/>
    </row>
    <row r="118" spans="1:76">
      <c r="A118" s="675">
        <f t="shared" si="37"/>
        <v>105</v>
      </c>
      <c r="B118" s="683" t="s">
        <v>284</v>
      </c>
      <c r="C118" s="42"/>
      <c r="D118" s="42"/>
      <c r="E118" s="42"/>
      <c r="F118" s="42"/>
      <c r="G118" s="42"/>
      <c r="H118" s="42"/>
      <c r="I118" s="42"/>
      <c r="J118" s="42"/>
      <c r="K118" s="42"/>
      <c r="L118" s="42"/>
      <c r="M118" s="318"/>
      <c r="N118" s="62">
        <f t="shared" si="44"/>
        <v>0</v>
      </c>
      <c r="O118" s="62">
        <f t="shared" si="45"/>
        <v>0</v>
      </c>
      <c r="P118" s="62">
        <f t="shared" si="46"/>
        <v>0</v>
      </c>
      <c r="Q118" s="318"/>
      <c r="BX118" s="26"/>
    </row>
    <row r="119" spans="1:76">
      <c r="A119" s="675">
        <f t="shared" si="37"/>
        <v>106</v>
      </c>
      <c r="B119" s="682" t="s">
        <v>5</v>
      </c>
      <c r="C119" s="42"/>
      <c r="D119" s="62">
        <f>SUM(D120:D122)</f>
        <v>0</v>
      </c>
      <c r="E119" s="62">
        <f t="shared" ref="E119:L119" si="51">SUM(E120:E122)</f>
        <v>0</v>
      </c>
      <c r="F119" s="62">
        <f t="shared" si="51"/>
        <v>0</v>
      </c>
      <c r="G119" s="62">
        <f t="shared" si="51"/>
        <v>0</v>
      </c>
      <c r="H119" s="62">
        <f t="shared" si="51"/>
        <v>0</v>
      </c>
      <c r="I119" s="62">
        <f t="shared" si="51"/>
        <v>0</v>
      </c>
      <c r="J119" s="62">
        <f t="shared" si="51"/>
        <v>0</v>
      </c>
      <c r="K119" s="62">
        <f t="shared" si="51"/>
        <v>0</v>
      </c>
      <c r="L119" s="62">
        <f t="shared" si="51"/>
        <v>0</v>
      </c>
      <c r="M119" s="318"/>
      <c r="N119" s="62">
        <f t="shared" si="44"/>
        <v>0</v>
      </c>
      <c r="O119" s="62">
        <f t="shared" si="45"/>
        <v>0</v>
      </c>
      <c r="P119" s="62">
        <f t="shared" si="46"/>
        <v>0</v>
      </c>
      <c r="Q119" s="318"/>
      <c r="BX119" s="26"/>
    </row>
    <row r="120" spans="1:76">
      <c r="A120" s="675">
        <f t="shared" si="37"/>
        <v>107</v>
      </c>
      <c r="B120" s="683" t="s">
        <v>323</v>
      </c>
      <c r="C120" s="42"/>
      <c r="D120" s="42"/>
      <c r="E120" s="42"/>
      <c r="F120" s="42"/>
      <c r="G120" s="42"/>
      <c r="H120" s="42"/>
      <c r="I120" s="42"/>
      <c r="J120" s="42"/>
      <c r="K120" s="42"/>
      <c r="L120" s="42"/>
      <c r="N120" s="62">
        <f t="shared" si="44"/>
        <v>0</v>
      </c>
      <c r="O120" s="62">
        <f t="shared" si="45"/>
        <v>0</v>
      </c>
      <c r="P120" s="62">
        <f t="shared" si="46"/>
        <v>0</v>
      </c>
      <c r="Q120" s="318"/>
      <c r="BX120" s="26"/>
    </row>
    <row r="121" spans="1:76" ht="30">
      <c r="A121" s="675">
        <f t="shared" si="37"/>
        <v>108</v>
      </c>
      <c r="B121" s="315" t="s">
        <v>61</v>
      </c>
      <c r="C121" s="42"/>
      <c r="D121" s="42"/>
      <c r="E121" s="42"/>
      <c r="F121" s="42"/>
      <c r="G121" s="42"/>
      <c r="H121" s="42"/>
      <c r="I121" s="42"/>
      <c r="J121" s="42"/>
      <c r="K121" s="42"/>
      <c r="L121" s="42"/>
      <c r="N121" s="62">
        <f t="shared" si="44"/>
        <v>0</v>
      </c>
      <c r="O121" s="62">
        <f t="shared" si="45"/>
        <v>0</v>
      </c>
      <c r="P121" s="62">
        <f t="shared" si="46"/>
        <v>0</v>
      </c>
      <c r="Q121" s="318"/>
      <c r="BX121" s="26"/>
    </row>
    <row r="122" spans="1:76">
      <c r="A122" s="675">
        <f t="shared" si="37"/>
        <v>109</v>
      </c>
      <c r="B122" s="683" t="s">
        <v>421</v>
      </c>
      <c r="C122" s="42"/>
      <c r="D122" s="42"/>
      <c r="E122" s="42"/>
      <c r="F122" s="42"/>
      <c r="G122" s="42"/>
      <c r="H122" s="42"/>
      <c r="I122" s="42"/>
      <c r="J122" s="42"/>
      <c r="K122" s="42"/>
      <c r="L122" s="42"/>
      <c r="N122" s="62">
        <f t="shared" si="44"/>
        <v>0</v>
      </c>
      <c r="O122" s="62">
        <f t="shared" si="45"/>
        <v>0</v>
      </c>
      <c r="P122" s="62">
        <f t="shared" si="46"/>
        <v>0</v>
      </c>
      <c r="Q122" s="318"/>
      <c r="BX122" s="26"/>
    </row>
    <row r="123" spans="1:76">
      <c r="A123" s="675">
        <f t="shared" si="37"/>
        <v>110</v>
      </c>
      <c r="B123" s="682" t="s">
        <v>10</v>
      </c>
      <c r="C123" s="42"/>
      <c r="D123" s="42"/>
      <c r="E123" s="42"/>
      <c r="F123" s="42"/>
      <c r="G123" s="42"/>
      <c r="H123" s="42"/>
      <c r="I123" s="42"/>
      <c r="J123" s="42"/>
      <c r="K123" s="42"/>
      <c r="L123" s="42"/>
      <c r="M123" s="318"/>
      <c r="N123" s="62">
        <f t="shared" si="44"/>
        <v>0</v>
      </c>
      <c r="O123" s="62">
        <f t="shared" si="45"/>
        <v>0</v>
      </c>
      <c r="P123" s="62">
        <f t="shared" si="46"/>
        <v>0</v>
      </c>
      <c r="Q123" s="318"/>
      <c r="BX123" s="26"/>
    </row>
    <row r="124" spans="1:76">
      <c r="A124" s="675">
        <f t="shared" si="37"/>
        <v>111</v>
      </c>
      <c r="B124" s="682" t="s">
        <v>11</v>
      </c>
      <c r="C124" s="42"/>
      <c r="D124" s="42"/>
      <c r="E124" s="42"/>
      <c r="F124" s="42"/>
      <c r="G124" s="42"/>
      <c r="H124" s="42"/>
      <c r="I124" s="42"/>
      <c r="J124" s="42"/>
      <c r="K124" s="42"/>
      <c r="L124" s="42"/>
      <c r="M124" s="318"/>
      <c r="N124" s="62">
        <f t="shared" si="44"/>
        <v>0</v>
      </c>
      <c r="O124" s="62">
        <f t="shared" si="45"/>
        <v>0</v>
      </c>
      <c r="P124" s="62">
        <f t="shared" si="46"/>
        <v>0</v>
      </c>
      <c r="Q124" s="318"/>
      <c r="BX124" s="26"/>
    </row>
    <row r="125" spans="1:76">
      <c r="A125" s="675">
        <f t="shared" si="37"/>
        <v>112</v>
      </c>
      <c r="B125" s="682" t="s">
        <v>66</v>
      </c>
      <c r="C125" s="42"/>
      <c r="D125" s="42"/>
      <c r="E125" s="42"/>
      <c r="F125" s="42"/>
      <c r="G125" s="42"/>
      <c r="H125" s="42"/>
      <c r="I125" s="42"/>
      <c r="J125" s="42"/>
      <c r="K125" s="42"/>
      <c r="L125" s="42"/>
      <c r="M125" s="318"/>
      <c r="N125" s="62">
        <f t="shared" si="44"/>
        <v>0</v>
      </c>
      <c r="O125" s="62">
        <f t="shared" si="45"/>
        <v>0</v>
      </c>
      <c r="P125" s="62">
        <f t="shared" si="46"/>
        <v>0</v>
      </c>
      <c r="Q125" s="318"/>
      <c r="BX125" s="26"/>
    </row>
    <row r="126" spans="1:76">
      <c r="A126" s="675">
        <f t="shared" si="37"/>
        <v>113</v>
      </c>
      <c r="B126" s="688" t="s">
        <v>218</v>
      </c>
      <c r="C126" s="42"/>
      <c r="D126" s="42"/>
      <c r="E126" s="42"/>
      <c r="F126" s="42"/>
      <c r="G126" s="42"/>
      <c r="H126" s="42"/>
      <c r="I126" s="42"/>
      <c r="J126" s="42"/>
      <c r="K126" s="42"/>
      <c r="L126" s="42"/>
      <c r="M126" s="318"/>
      <c r="N126" s="62">
        <f t="shared" si="44"/>
        <v>0</v>
      </c>
      <c r="O126" s="62">
        <f t="shared" si="45"/>
        <v>0</v>
      </c>
      <c r="P126" s="62">
        <f t="shared" si="46"/>
        <v>0</v>
      </c>
      <c r="Q126" s="318"/>
      <c r="BX126" s="26"/>
    </row>
    <row r="127" spans="1:76">
      <c r="A127" s="675">
        <f t="shared" si="37"/>
        <v>114</v>
      </c>
      <c r="B127" s="688" t="s">
        <v>18</v>
      </c>
      <c r="C127" s="42"/>
      <c r="D127" s="62">
        <f>D46</f>
        <v>0</v>
      </c>
      <c r="E127" s="62">
        <f t="shared" ref="E127:L127" si="52">E46</f>
        <v>0</v>
      </c>
      <c r="F127" s="62">
        <f t="shared" si="52"/>
        <v>0</v>
      </c>
      <c r="G127" s="62">
        <f t="shared" si="52"/>
        <v>0</v>
      </c>
      <c r="H127" s="62">
        <f t="shared" si="52"/>
        <v>0</v>
      </c>
      <c r="I127" s="62">
        <f t="shared" si="52"/>
        <v>0</v>
      </c>
      <c r="J127" s="62">
        <f t="shared" si="52"/>
        <v>0</v>
      </c>
      <c r="K127" s="62">
        <f t="shared" si="52"/>
        <v>0</v>
      </c>
      <c r="L127" s="62">
        <f t="shared" si="52"/>
        <v>0</v>
      </c>
      <c r="M127" s="318"/>
      <c r="N127" s="62">
        <f t="shared" si="44"/>
        <v>0</v>
      </c>
      <c r="O127" s="62">
        <f t="shared" si="45"/>
        <v>0</v>
      </c>
      <c r="P127" s="62">
        <f t="shared" si="46"/>
        <v>0</v>
      </c>
      <c r="Q127" s="318"/>
      <c r="BX127" s="26"/>
    </row>
    <row r="128" spans="1:76">
      <c r="A128" s="675">
        <f t="shared" si="37"/>
        <v>115</v>
      </c>
      <c r="B128" s="688" t="s">
        <v>281</v>
      </c>
      <c r="C128" s="42"/>
      <c r="D128" s="42"/>
      <c r="E128" s="42"/>
      <c r="F128" s="42"/>
      <c r="G128" s="42"/>
      <c r="H128" s="42"/>
      <c r="I128" s="42"/>
      <c r="J128" s="42"/>
      <c r="K128" s="42"/>
      <c r="L128" s="42"/>
      <c r="M128" s="318"/>
      <c r="N128" s="62">
        <f t="shared" si="44"/>
        <v>0</v>
      </c>
      <c r="O128" s="62">
        <f t="shared" si="45"/>
        <v>0</v>
      </c>
      <c r="P128" s="62">
        <f t="shared" si="46"/>
        <v>0</v>
      </c>
      <c r="Q128" s="318"/>
      <c r="BX128" s="26"/>
    </row>
    <row r="129" spans="1:76">
      <c r="A129" s="675">
        <f t="shared" si="37"/>
        <v>116</v>
      </c>
      <c r="B129" s="688" t="s">
        <v>35</v>
      </c>
      <c r="C129" s="42"/>
      <c r="D129" s="62">
        <f>SUM(D81,D104,D128)-D127</f>
        <v>0</v>
      </c>
      <c r="E129" s="62">
        <f t="shared" ref="E129:L129" si="53">SUM(E81,E104,E128)-E127</f>
        <v>0</v>
      </c>
      <c r="F129" s="62">
        <f t="shared" si="53"/>
        <v>0</v>
      </c>
      <c r="G129" s="62">
        <f t="shared" si="53"/>
        <v>0</v>
      </c>
      <c r="H129" s="62">
        <f t="shared" si="53"/>
        <v>0</v>
      </c>
      <c r="I129" s="62">
        <f t="shared" si="53"/>
        <v>0</v>
      </c>
      <c r="J129" s="62">
        <f t="shared" si="53"/>
        <v>0</v>
      </c>
      <c r="K129" s="62">
        <f t="shared" si="53"/>
        <v>0</v>
      </c>
      <c r="L129" s="62">
        <f t="shared" si="53"/>
        <v>0</v>
      </c>
      <c r="M129" s="318"/>
      <c r="N129" s="352"/>
      <c r="O129" s="352"/>
      <c r="P129" s="352"/>
      <c r="Q129" s="318"/>
      <c r="BX129" s="26"/>
    </row>
    <row r="130" spans="1:76">
      <c r="B130" s="694"/>
      <c r="C130" s="350"/>
      <c r="D130" s="351"/>
      <c r="E130" s="351"/>
      <c r="F130" s="351"/>
      <c r="G130" s="351"/>
      <c r="H130" s="351"/>
      <c r="I130" s="351"/>
      <c r="J130" s="351"/>
      <c r="K130" s="351"/>
      <c r="L130" s="351"/>
      <c r="M130" s="318"/>
      <c r="Q130" s="318"/>
      <c r="BX130" s="26"/>
    </row>
    <row r="131" spans="1:76">
      <c r="B131" s="695" t="s">
        <v>19</v>
      </c>
      <c r="C131" s="332"/>
      <c r="D131" s="337"/>
      <c r="E131" s="337"/>
      <c r="F131" s="337"/>
      <c r="G131" s="337"/>
      <c r="H131" s="337"/>
      <c r="I131" s="337"/>
      <c r="J131" s="337"/>
      <c r="K131" s="337"/>
      <c r="L131" s="337"/>
      <c r="M131" s="318"/>
      <c r="Q131" s="318"/>
      <c r="BX131" s="26"/>
    </row>
    <row r="132" spans="1:76">
      <c r="A132" s="675">
        <f>A129+1</f>
        <v>117</v>
      </c>
      <c r="B132" s="688" t="s">
        <v>20</v>
      </c>
      <c r="C132" s="42"/>
      <c r="D132" s="62">
        <f>'PPNR Projections Worksheet'!E32</f>
        <v>0</v>
      </c>
      <c r="E132" s="62">
        <f>'PPNR Projections Worksheet'!F32</f>
        <v>0</v>
      </c>
      <c r="F132" s="62">
        <f>'PPNR Projections Worksheet'!G32</f>
        <v>0</v>
      </c>
      <c r="G132" s="62">
        <f>'PPNR Projections Worksheet'!H32</f>
        <v>0</v>
      </c>
      <c r="H132" s="62">
        <f>'PPNR Projections Worksheet'!I32</f>
        <v>0</v>
      </c>
      <c r="I132" s="62">
        <f>'PPNR Projections Worksheet'!J32</f>
        <v>0</v>
      </c>
      <c r="J132" s="62">
        <f>'PPNR Projections Worksheet'!K32</f>
        <v>0</v>
      </c>
      <c r="K132" s="62">
        <f>'PPNR Projections Worksheet'!L32</f>
        <v>0</v>
      </c>
      <c r="L132" s="62">
        <f>'PPNR Projections Worksheet'!M32</f>
        <v>0</v>
      </c>
      <c r="M132" s="318"/>
      <c r="N132" s="62">
        <f t="shared" ref="N132:N135" si="54">SUM(E132:H132)</f>
        <v>0</v>
      </c>
      <c r="O132" s="62">
        <f t="shared" ref="O132:O135" si="55">SUM(I132:L132)</f>
        <v>0</v>
      </c>
      <c r="P132" s="62">
        <f t="shared" ref="P132:P135" si="56">SUM(D132:L132)</f>
        <v>0</v>
      </c>
      <c r="Q132" s="318"/>
      <c r="BX132" s="26"/>
    </row>
    <row r="133" spans="1:76">
      <c r="A133" s="675">
        <f>A132+1</f>
        <v>118</v>
      </c>
      <c r="B133" s="688" t="s">
        <v>21</v>
      </c>
      <c r="C133" s="42"/>
      <c r="D133" s="62">
        <f>'PPNR Projections Worksheet'!E95</f>
        <v>0</v>
      </c>
      <c r="E133" s="62">
        <f>'PPNR Projections Worksheet'!F95</f>
        <v>0</v>
      </c>
      <c r="F133" s="62">
        <f>'PPNR Projections Worksheet'!G95</f>
        <v>0</v>
      </c>
      <c r="G133" s="62">
        <f>'PPNR Projections Worksheet'!H95</f>
        <v>0</v>
      </c>
      <c r="H133" s="62">
        <f>'PPNR Projections Worksheet'!I95</f>
        <v>0</v>
      </c>
      <c r="I133" s="62">
        <f>'PPNR Projections Worksheet'!J95</f>
        <v>0</v>
      </c>
      <c r="J133" s="62">
        <f>'PPNR Projections Worksheet'!K95</f>
        <v>0</v>
      </c>
      <c r="K133" s="62">
        <f>'PPNR Projections Worksheet'!L95</f>
        <v>0</v>
      </c>
      <c r="L133" s="62">
        <f>'PPNR Projections Worksheet'!M95</f>
        <v>0</v>
      </c>
      <c r="M133" s="318"/>
      <c r="N133" s="62">
        <f t="shared" si="54"/>
        <v>0</v>
      </c>
      <c r="O133" s="62">
        <f t="shared" si="55"/>
        <v>0</v>
      </c>
      <c r="P133" s="62">
        <f t="shared" si="56"/>
        <v>0</v>
      </c>
      <c r="Q133" s="318"/>
      <c r="BX133" s="26"/>
    </row>
    <row r="134" spans="1:76">
      <c r="A134" s="676">
        <f>A133+1</f>
        <v>119</v>
      </c>
      <c r="B134" s="696" t="s">
        <v>22</v>
      </c>
      <c r="C134" s="353"/>
      <c r="D134" s="49">
        <f>'PPNR Projections Worksheet'!E118</f>
        <v>0</v>
      </c>
      <c r="E134" s="49">
        <f>'PPNR Projections Worksheet'!F118</f>
        <v>0</v>
      </c>
      <c r="F134" s="49">
        <f>'PPNR Projections Worksheet'!G118</f>
        <v>0</v>
      </c>
      <c r="G134" s="49">
        <f>'PPNR Projections Worksheet'!H118</f>
        <v>0</v>
      </c>
      <c r="H134" s="49">
        <f>'PPNR Projections Worksheet'!I118</f>
        <v>0</v>
      </c>
      <c r="I134" s="49">
        <f>'PPNR Projections Worksheet'!J118</f>
        <v>0</v>
      </c>
      <c r="J134" s="49">
        <f>'PPNR Projections Worksheet'!K118</f>
        <v>0</v>
      </c>
      <c r="K134" s="49">
        <f>'PPNR Projections Worksheet'!L118</f>
        <v>0</v>
      </c>
      <c r="L134" s="49">
        <f>'PPNR Projections Worksheet'!M118</f>
        <v>0</v>
      </c>
      <c r="M134" s="354"/>
      <c r="N134" s="62">
        <f t="shared" si="54"/>
        <v>0</v>
      </c>
      <c r="O134" s="62">
        <f t="shared" si="55"/>
        <v>0</v>
      </c>
      <c r="P134" s="62">
        <f t="shared" si="56"/>
        <v>0</v>
      </c>
      <c r="Q134" s="318"/>
      <c r="BX134" s="26"/>
    </row>
    <row r="135" spans="1:76">
      <c r="A135" s="675">
        <f>A134+1</f>
        <v>120</v>
      </c>
      <c r="B135" s="688" t="s">
        <v>36</v>
      </c>
      <c r="C135" s="353"/>
      <c r="D135" s="49">
        <f>SUM(D132:D133)-D134</f>
        <v>0</v>
      </c>
      <c r="E135" s="49">
        <f t="shared" ref="E135:L135" si="57">SUM(E132:E133)-E134</f>
        <v>0</v>
      </c>
      <c r="F135" s="49">
        <f t="shared" si="57"/>
        <v>0</v>
      </c>
      <c r="G135" s="49">
        <f t="shared" si="57"/>
        <v>0</v>
      </c>
      <c r="H135" s="49">
        <f t="shared" si="57"/>
        <v>0</v>
      </c>
      <c r="I135" s="49">
        <f t="shared" si="57"/>
        <v>0</v>
      </c>
      <c r="J135" s="49">
        <f t="shared" si="57"/>
        <v>0</v>
      </c>
      <c r="K135" s="49">
        <f t="shared" si="57"/>
        <v>0</v>
      </c>
      <c r="L135" s="49">
        <f t="shared" si="57"/>
        <v>0</v>
      </c>
      <c r="M135" s="318"/>
      <c r="N135" s="62">
        <f t="shared" si="54"/>
        <v>0</v>
      </c>
      <c r="O135" s="62">
        <f t="shared" si="55"/>
        <v>0</v>
      </c>
      <c r="P135" s="62">
        <f t="shared" si="56"/>
        <v>0</v>
      </c>
      <c r="Q135" s="318"/>
      <c r="BX135" s="26"/>
    </row>
    <row r="136" spans="1:76">
      <c r="B136" s="697"/>
      <c r="C136" s="332"/>
      <c r="D136" s="337"/>
      <c r="E136" s="337"/>
      <c r="F136" s="337"/>
      <c r="G136" s="337"/>
      <c r="H136" s="337"/>
      <c r="I136" s="337"/>
      <c r="J136" s="337"/>
      <c r="K136" s="337"/>
      <c r="L136" s="337"/>
      <c r="M136" s="318"/>
      <c r="Q136" s="318"/>
      <c r="BX136" s="26"/>
    </row>
    <row r="137" spans="1:76">
      <c r="B137" s="695" t="s">
        <v>101</v>
      </c>
      <c r="C137" s="332"/>
      <c r="D137" s="337"/>
      <c r="E137" s="337"/>
      <c r="F137" s="337"/>
      <c r="G137" s="337"/>
      <c r="H137" s="337"/>
      <c r="I137" s="337"/>
      <c r="J137" s="337"/>
      <c r="K137" s="337"/>
      <c r="L137" s="337"/>
      <c r="M137" s="318"/>
      <c r="Q137" s="318"/>
      <c r="BX137" s="26"/>
    </row>
    <row r="138" spans="1:76">
      <c r="A138" s="675">
        <f>A135+1</f>
        <v>121</v>
      </c>
      <c r="B138" s="688" t="s">
        <v>36</v>
      </c>
      <c r="C138" s="42"/>
      <c r="D138" s="62">
        <f t="shared" ref="D138:L138" si="58">D135</f>
        <v>0</v>
      </c>
      <c r="E138" s="62">
        <f t="shared" si="58"/>
        <v>0</v>
      </c>
      <c r="F138" s="62">
        <f t="shared" si="58"/>
        <v>0</v>
      </c>
      <c r="G138" s="62">
        <f t="shared" si="58"/>
        <v>0</v>
      </c>
      <c r="H138" s="62">
        <f t="shared" si="58"/>
        <v>0</v>
      </c>
      <c r="I138" s="62">
        <f t="shared" si="58"/>
        <v>0</v>
      </c>
      <c r="J138" s="62">
        <f t="shared" si="58"/>
        <v>0</v>
      </c>
      <c r="K138" s="62">
        <f t="shared" si="58"/>
        <v>0</v>
      </c>
      <c r="L138" s="62">
        <f t="shared" si="58"/>
        <v>0</v>
      </c>
      <c r="M138" s="318"/>
      <c r="N138" s="62">
        <f t="shared" ref="N138:N142" si="59">SUM(E138:H138)</f>
        <v>0</v>
      </c>
      <c r="O138" s="62">
        <f t="shared" ref="O138:O142" si="60">SUM(I138:L138)</f>
        <v>0</v>
      </c>
      <c r="P138" s="62">
        <f t="shared" ref="P138:P142" si="61">SUM(D138:L138)</f>
        <v>0</v>
      </c>
      <c r="Q138" s="318"/>
      <c r="BX138" s="26"/>
    </row>
    <row r="139" spans="1:76">
      <c r="A139" s="675">
        <f t="shared" ref="A139:A145" si="62">A138+1</f>
        <v>122</v>
      </c>
      <c r="B139" s="688" t="s">
        <v>17</v>
      </c>
      <c r="C139" s="42"/>
      <c r="D139" s="62">
        <f t="shared" ref="D139:L139" si="63">D104</f>
        <v>0</v>
      </c>
      <c r="E139" s="62">
        <f t="shared" si="63"/>
        <v>0</v>
      </c>
      <c r="F139" s="62">
        <f t="shared" si="63"/>
        <v>0</v>
      </c>
      <c r="G139" s="62">
        <f t="shared" si="63"/>
        <v>0</v>
      </c>
      <c r="H139" s="62">
        <f t="shared" si="63"/>
        <v>0</v>
      </c>
      <c r="I139" s="62">
        <f t="shared" si="63"/>
        <v>0</v>
      </c>
      <c r="J139" s="62">
        <f t="shared" si="63"/>
        <v>0</v>
      </c>
      <c r="K139" s="62">
        <f t="shared" si="63"/>
        <v>0</v>
      </c>
      <c r="L139" s="62">
        <f t="shared" si="63"/>
        <v>0</v>
      </c>
      <c r="M139" s="318"/>
      <c r="N139" s="62">
        <f t="shared" si="59"/>
        <v>0</v>
      </c>
      <c r="O139" s="62">
        <f t="shared" si="60"/>
        <v>0</v>
      </c>
      <c r="P139" s="62">
        <f t="shared" si="61"/>
        <v>0</v>
      </c>
      <c r="Q139" s="318"/>
      <c r="BX139" s="26"/>
    </row>
    <row r="140" spans="1:76">
      <c r="A140" s="675">
        <f t="shared" si="62"/>
        <v>123</v>
      </c>
      <c r="B140" s="688" t="s">
        <v>368</v>
      </c>
      <c r="C140" s="42"/>
      <c r="D140" s="62">
        <f>D70</f>
        <v>0</v>
      </c>
      <c r="E140" s="62">
        <f t="shared" ref="E140:L140" si="64">E70</f>
        <v>0</v>
      </c>
      <c r="F140" s="62">
        <f t="shared" si="64"/>
        <v>0</v>
      </c>
      <c r="G140" s="62">
        <f t="shared" si="64"/>
        <v>0</v>
      </c>
      <c r="H140" s="62">
        <f t="shared" si="64"/>
        <v>0</v>
      </c>
      <c r="I140" s="62">
        <f t="shared" si="64"/>
        <v>0</v>
      </c>
      <c r="J140" s="62">
        <f t="shared" si="64"/>
        <v>0</v>
      </c>
      <c r="K140" s="62">
        <f t="shared" si="64"/>
        <v>0</v>
      </c>
      <c r="L140" s="62">
        <f t="shared" si="64"/>
        <v>0</v>
      </c>
      <c r="M140" s="318"/>
      <c r="N140" s="62">
        <f t="shared" si="59"/>
        <v>0</v>
      </c>
      <c r="O140" s="62">
        <f t="shared" si="60"/>
        <v>0</v>
      </c>
      <c r="P140" s="62">
        <f t="shared" si="61"/>
        <v>0</v>
      </c>
      <c r="Q140" s="318"/>
      <c r="BX140" s="26"/>
    </row>
    <row r="141" spans="1:76">
      <c r="A141" s="675">
        <f t="shared" si="62"/>
        <v>124</v>
      </c>
      <c r="B141" s="688" t="s">
        <v>402</v>
      </c>
      <c r="C141" s="42"/>
      <c r="D141" s="62">
        <f>D76</f>
        <v>0</v>
      </c>
      <c r="E141" s="62">
        <f t="shared" ref="E141:L141" si="65">E76</f>
        <v>0</v>
      </c>
      <c r="F141" s="62">
        <f t="shared" si="65"/>
        <v>0</v>
      </c>
      <c r="G141" s="62">
        <f t="shared" si="65"/>
        <v>0</v>
      </c>
      <c r="H141" s="62">
        <f t="shared" si="65"/>
        <v>0</v>
      </c>
      <c r="I141" s="62">
        <f t="shared" si="65"/>
        <v>0</v>
      </c>
      <c r="J141" s="62">
        <f t="shared" si="65"/>
        <v>0</v>
      </c>
      <c r="K141" s="62">
        <f t="shared" si="65"/>
        <v>0</v>
      </c>
      <c r="L141" s="62">
        <f t="shared" si="65"/>
        <v>0</v>
      </c>
      <c r="M141" s="318"/>
      <c r="N141" s="62">
        <f t="shared" si="59"/>
        <v>0</v>
      </c>
      <c r="O141" s="62">
        <f t="shared" si="60"/>
        <v>0</v>
      </c>
      <c r="P141" s="62">
        <f t="shared" si="61"/>
        <v>0</v>
      </c>
      <c r="Q141" s="318"/>
      <c r="BX141" s="26"/>
    </row>
    <row r="142" spans="1:76" s="28" customFormat="1" ht="30">
      <c r="A142" s="677">
        <f t="shared" si="62"/>
        <v>125</v>
      </c>
      <c r="B142" s="691" t="s">
        <v>521</v>
      </c>
      <c r="C142" s="252"/>
      <c r="D142" s="252"/>
      <c r="E142" s="252"/>
      <c r="F142" s="252"/>
      <c r="G142" s="252"/>
      <c r="H142" s="252"/>
      <c r="I142" s="252"/>
      <c r="J142" s="252"/>
      <c r="K142" s="252"/>
      <c r="L142" s="252"/>
      <c r="M142" s="355"/>
      <c r="N142" s="62">
        <f t="shared" si="59"/>
        <v>0</v>
      </c>
      <c r="O142" s="62">
        <f t="shared" si="60"/>
        <v>0</v>
      </c>
      <c r="P142" s="62">
        <f t="shared" si="61"/>
        <v>0</v>
      </c>
      <c r="Q142" s="355"/>
      <c r="R142" s="355"/>
      <c r="S142" s="355"/>
      <c r="T142" s="355"/>
      <c r="U142" s="355"/>
      <c r="V142" s="355"/>
      <c r="W142" s="355"/>
      <c r="X142" s="355"/>
      <c r="Y142" s="355"/>
      <c r="Z142" s="355"/>
      <c r="AA142" s="355"/>
      <c r="AB142" s="355"/>
      <c r="AC142" s="355"/>
      <c r="AD142" s="355"/>
      <c r="AE142" s="355"/>
      <c r="AF142" s="355"/>
      <c r="AG142" s="355"/>
      <c r="AH142" s="355"/>
      <c r="AI142" s="355"/>
      <c r="AJ142" s="355"/>
      <c r="AK142" s="355"/>
      <c r="AL142" s="355"/>
      <c r="AM142" s="355"/>
      <c r="AN142" s="355"/>
      <c r="AO142" s="355"/>
      <c r="AP142" s="355"/>
      <c r="AQ142" s="355"/>
      <c r="AR142" s="355"/>
      <c r="AS142" s="355"/>
      <c r="AT142" s="355"/>
      <c r="AU142" s="355"/>
      <c r="AV142" s="355"/>
      <c r="AW142" s="355"/>
      <c r="AX142" s="355"/>
      <c r="AY142" s="355"/>
      <c r="AZ142" s="355"/>
      <c r="BA142" s="355"/>
      <c r="BB142" s="355"/>
      <c r="BC142" s="355"/>
      <c r="BD142" s="355"/>
      <c r="BE142" s="355"/>
      <c r="BF142" s="355"/>
      <c r="BG142" s="355"/>
      <c r="BH142" s="355"/>
      <c r="BI142" s="355"/>
      <c r="BJ142" s="355"/>
      <c r="BK142" s="355"/>
      <c r="BL142" s="355"/>
      <c r="BM142" s="355"/>
      <c r="BN142" s="355"/>
      <c r="BO142" s="355"/>
      <c r="BP142" s="355"/>
      <c r="BQ142" s="355"/>
      <c r="BR142" s="355"/>
      <c r="BS142" s="355"/>
      <c r="BT142" s="355"/>
      <c r="BU142" s="355"/>
      <c r="BV142" s="355"/>
      <c r="BW142" s="355"/>
    </row>
    <row r="143" spans="1:76" ht="30">
      <c r="A143" s="675">
        <f t="shared" si="62"/>
        <v>126</v>
      </c>
      <c r="B143" s="690" t="s">
        <v>980</v>
      </c>
      <c r="C143" s="86"/>
      <c r="D143" s="651"/>
      <c r="E143" s="651"/>
      <c r="F143" s="651"/>
      <c r="G143" s="651"/>
      <c r="H143" s="651"/>
      <c r="I143" s="651"/>
      <c r="J143" s="651"/>
      <c r="K143" s="651"/>
      <c r="L143" s="651"/>
      <c r="M143" s="325"/>
      <c r="N143" s="652"/>
      <c r="O143" s="652"/>
      <c r="P143" s="652"/>
      <c r="Q143" s="318"/>
      <c r="BX143" s="26"/>
    </row>
    <row r="144" spans="1:76" ht="30">
      <c r="A144" s="675">
        <f t="shared" si="62"/>
        <v>127</v>
      </c>
      <c r="B144" s="690" t="s">
        <v>981</v>
      </c>
      <c r="C144" s="169"/>
      <c r="D144" s="651"/>
      <c r="E144" s="651"/>
      <c r="F144" s="651"/>
      <c r="G144" s="651"/>
      <c r="H144" s="651"/>
      <c r="I144" s="651"/>
      <c r="J144" s="651"/>
      <c r="K144" s="651"/>
      <c r="L144" s="651"/>
      <c r="M144" s="325"/>
      <c r="N144" s="651"/>
      <c r="O144" s="651"/>
      <c r="P144" s="651"/>
      <c r="Q144" s="318"/>
      <c r="BX144" s="26"/>
    </row>
    <row r="145" spans="1:76" ht="30">
      <c r="A145" s="675">
        <f t="shared" si="62"/>
        <v>128</v>
      </c>
      <c r="B145" s="688" t="s">
        <v>92</v>
      </c>
      <c r="C145" s="353"/>
      <c r="D145" s="49">
        <f>SUM(D138,D142,D144,D143)-SUM(D139:D141)</f>
        <v>0</v>
      </c>
      <c r="E145" s="49">
        <f t="shared" ref="E145:L145" si="66">SUM(E138,E142,E144,E143)-SUM(E139:E141)</f>
        <v>0</v>
      </c>
      <c r="F145" s="49">
        <f t="shared" si="66"/>
        <v>0</v>
      </c>
      <c r="G145" s="49">
        <f t="shared" si="66"/>
        <v>0</v>
      </c>
      <c r="H145" s="49">
        <f t="shared" si="66"/>
        <v>0</v>
      </c>
      <c r="I145" s="49">
        <f t="shared" si="66"/>
        <v>0</v>
      </c>
      <c r="J145" s="49">
        <f t="shared" si="66"/>
        <v>0</v>
      </c>
      <c r="K145" s="49">
        <f t="shared" si="66"/>
        <v>0</v>
      </c>
      <c r="L145" s="49">
        <f t="shared" si="66"/>
        <v>0</v>
      </c>
      <c r="M145" s="318"/>
      <c r="N145" s="62">
        <f t="shared" ref="N145" si="67">SUM(E145:H145)</f>
        <v>0</v>
      </c>
      <c r="O145" s="62">
        <f t="shared" ref="O145" si="68">SUM(I145:L145)</f>
        <v>0</v>
      </c>
      <c r="P145" s="62">
        <f t="shared" ref="P145" si="69">SUM(D145:L145)</f>
        <v>0</v>
      </c>
      <c r="Q145" s="318"/>
      <c r="BX145" s="26"/>
    </row>
    <row r="146" spans="1:76">
      <c r="B146" s="697"/>
      <c r="C146" s="332"/>
      <c r="D146" s="337"/>
      <c r="E146" s="337"/>
      <c r="F146" s="337"/>
      <c r="G146" s="337"/>
      <c r="H146" s="337"/>
      <c r="I146" s="337"/>
      <c r="J146" s="337"/>
      <c r="K146" s="337"/>
      <c r="L146" s="337"/>
      <c r="M146" s="318"/>
      <c r="Q146" s="318"/>
      <c r="BX146" s="26"/>
    </row>
    <row r="147" spans="1:76" ht="30">
      <c r="A147" s="676">
        <f>A145+1</f>
        <v>129</v>
      </c>
      <c r="B147" s="696" t="s">
        <v>93</v>
      </c>
      <c r="C147" s="353"/>
      <c r="D147" s="42"/>
      <c r="E147" s="42"/>
      <c r="F147" s="42"/>
      <c r="G147" s="42"/>
      <c r="H147" s="42"/>
      <c r="I147" s="42"/>
      <c r="J147" s="42"/>
      <c r="K147" s="42"/>
      <c r="L147" s="42"/>
      <c r="M147" s="318"/>
      <c r="N147" s="62">
        <f t="shared" ref="N147:N148" si="70">SUM(E147:H147)</f>
        <v>0</v>
      </c>
      <c r="O147" s="62">
        <f t="shared" ref="O147:O148" si="71">SUM(I147:L147)</f>
        <v>0</v>
      </c>
      <c r="P147" s="62">
        <f t="shared" ref="P147:P148" si="72">SUM(D147:L147)</f>
        <v>0</v>
      </c>
      <c r="Q147" s="318"/>
      <c r="BX147" s="26"/>
    </row>
    <row r="148" spans="1:76" ht="30">
      <c r="A148" s="675">
        <f>A147+1</f>
        <v>130</v>
      </c>
      <c r="B148" s="688" t="s">
        <v>103</v>
      </c>
      <c r="C148" s="353"/>
      <c r="D148" s="49">
        <f>D145-D147</f>
        <v>0</v>
      </c>
      <c r="E148" s="49">
        <f t="shared" ref="E148:L148" si="73">E145-E147</f>
        <v>0</v>
      </c>
      <c r="F148" s="49">
        <f t="shared" si="73"/>
        <v>0</v>
      </c>
      <c r="G148" s="49">
        <f t="shared" si="73"/>
        <v>0</v>
      </c>
      <c r="H148" s="49">
        <f t="shared" si="73"/>
        <v>0</v>
      </c>
      <c r="I148" s="49">
        <f t="shared" si="73"/>
        <v>0</v>
      </c>
      <c r="J148" s="49">
        <f t="shared" si="73"/>
        <v>0</v>
      </c>
      <c r="K148" s="49">
        <f t="shared" si="73"/>
        <v>0</v>
      </c>
      <c r="L148" s="49">
        <f t="shared" si="73"/>
        <v>0</v>
      </c>
      <c r="M148" s="318"/>
      <c r="N148" s="62">
        <f t="shared" si="70"/>
        <v>0</v>
      </c>
      <c r="O148" s="62">
        <f t="shared" si="71"/>
        <v>0</v>
      </c>
      <c r="P148" s="62">
        <f t="shared" si="72"/>
        <v>0</v>
      </c>
      <c r="Q148" s="318"/>
      <c r="BX148" s="26"/>
    </row>
    <row r="149" spans="1:76">
      <c r="B149" s="697"/>
      <c r="C149" s="332"/>
      <c r="D149" s="337"/>
      <c r="E149" s="337"/>
      <c r="F149" s="337"/>
      <c r="G149" s="337"/>
      <c r="H149" s="337"/>
      <c r="I149" s="337"/>
      <c r="J149" s="337"/>
      <c r="K149" s="337"/>
      <c r="L149" s="337"/>
      <c r="M149" s="318"/>
      <c r="Q149" s="318"/>
      <c r="BX149" s="26"/>
    </row>
    <row r="150" spans="1:76" ht="30">
      <c r="A150" s="676">
        <f>A148+1</f>
        <v>131</v>
      </c>
      <c r="B150" s="696" t="s">
        <v>94</v>
      </c>
      <c r="C150" s="353"/>
      <c r="D150" s="42"/>
      <c r="E150" s="42"/>
      <c r="F150" s="42"/>
      <c r="G150" s="42"/>
      <c r="H150" s="42"/>
      <c r="I150" s="42"/>
      <c r="J150" s="42"/>
      <c r="K150" s="42"/>
      <c r="L150" s="42"/>
      <c r="M150" s="318"/>
      <c r="N150" s="62">
        <f t="shared" ref="N150:N151" si="74">SUM(E150:H150)</f>
        <v>0</v>
      </c>
      <c r="O150" s="62">
        <f t="shared" ref="O150:O151" si="75">SUM(I150:L150)</f>
        <v>0</v>
      </c>
      <c r="P150" s="62">
        <f t="shared" ref="P150:P151" si="76">SUM(D150:L150)</f>
        <v>0</v>
      </c>
      <c r="Q150" s="318"/>
      <c r="BX150" s="26"/>
    </row>
    <row r="151" spans="1:76" s="44" customFormat="1" ht="30">
      <c r="A151" s="675">
        <f>A150+1</f>
        <v>132</v>
      </c>
      <c r="B151" s="688" t="s">
        <v>95</v>
      </c>
      <c r="C151" s="353"/>
      <c r="D151" s="49">
        <f t="shared" ref="D151:L151" si="77">SUM(D148,D150)</f>
        <v>0</v>
      </c>
      <c r="E151" s="49">
        <f t="shared" si="77"/>
        <v>0</v>
      </c>
      <c r="F151" s="49">
        <f t="shared" si="77"/>
        <v>0</v>
      </c>
      <c r="G151" s="49">
        <f t="shared" si="77"/>
        <v>0</v>
      </c>
      <c r="H151" s="49">
        <f t="shared" si="77"/>
        <v>0</v>
      </c>
      <c r="I151" s="49">
        <f t="shared" si="77"/>
        <v>0</v>
      </c>
      <c r="J151" s="49">
        <f t="shared" si="77"/>
        <v>0</v>
      </c>
      <c r="K151" s="49">
        <f t="shared" si="77"/>
        <v>0</v>
      </c>
      <c r="L151" s="49">
        <f t="shared" si="77"/>
        <v>0</v>
      </c>
      <c r="M151" s="356"/>
      <c r="N151" s="62">
        <f t="shared" si="74"/>
        <v>0</v>
      </c>
      <c r="O151" s="62">
        <f t="shared" si="75"/>
        <v>0</v>
      </c>
      <c r="P151" s="62">
        <f t="shared" si="76"/>
        <v>0</v>
      </c>
      <c r="Q151" s="356"/>
      <c r="R151" s="356"/>
      <c r="S151" s="356"/>
      <c r="T151" s="356"/>
      <c r="U151" s="356"/>
      <c r="V151" s="356"/>
      <c r="W151" s="356"/>
      <c r="X151" s="356"/>
      <c r="Y151" s="356"/>
      <c r="Z151" s="356"/>
      <c r="AA151" s="356"/>
      <c r="AB151" s="356"/>
      <c r="AC151" s="356"/>
      <c r="AD151" s="356"/>
      <c r="AE151" s="356"/>
      <c r="AF151" s="356"/>
      <c r="AG151" s="356"/>
      <c r="AH151" s="356"/>
      <c r="AI151" s="356"/>
      <c r="AJ151" s="356"/>
      <c r="AK151" s="356"/>
      <c r="AL151" s="356"/>
      <c r="AM151" s="356"/>
      <c r="AN151" s="356"/>
      <c r="AO151" s="356"/>
      <c r="AP151" s="356"/>
      <c r="AQ151" s="356"/>
      <c r="AR151" s="356"/>
      <c r="AS151" s="356"/>
      <c r="AT151" s="356"/>
      <c r="AU151" s="356"/>
      <c r="AV151" s="356"/>
      <c r="AW151" s="356"/>
      <c r="AX151" s="356"/>
      <c r="AY151" s="356"/>
      <c r="AZ151" s="356"/>
      <c r="BA151" s="356"/>
      <c r="BB151" s="356"/>
      <c r="BC151" s="356"/>
      <c r="BD151" s="356"/>
      <c r="BE151" s="356"/>
      <c r="BF151" s="356"/>
      <c r="BG151" s="356"/>
      <c r="BH151" s="356"/>
      <c r="BI151" s="356"/>
      <c r="BJ151" s="356"/>
      <c r="BK151" s="356"/>
      <c r="BL151" s="356"/>
      <c r="BM151" s="356"/>
      <c r="BN151" s="356"/>
      <c r="BO151" s="356"/>
      <c r="BP151" s="356"/>
      <c r="BQ151" s="356"/>
      <c r="BR151" s="356"/>
      <c r="BS151" s="356"/>
      <c r="BT151" s="356"/>
      <c r="BU151" s="356"/>
      <c r="BV151" s="356"/>
      <c r="BW151" s="356"/>
    </row>
    <row r="152" spans="1:76">
      <c r="B152" s="697"/>
      <c r="C152" s="332"/>
      <c r="D152" s="337"/>
      <c r="E152" s="337"/>
      <c r="F152" s="337"/>
      <c r="G152" s="337"/>
      <c r="H152" s="337"/>
      <c r="I152" s="337"/>
      <c r="J152" s="337"/>
      <c r="K152" s="337"/>
      <c r="L152" s="337"/>
      <c r="M152" s="318"/>
      <c r="Q152" s="318"/>
      <c r="BX152" s="26"/>
    </row>
    <row r="153" spans="1:76" ht="30">
      <c r="A153" s="676">
        <f>A151+1</f>
        <v>133</v>
      </c>
      <c r="B153" s="696" t="s">
        <v>96</v>
      </c>
      <c r="C153" s="353"/>
      <c r="D153" s="42"/>
      <c r="E153" s="42"/>
      <c r="F153" s="42"/>
      <c r="G153" s="42"/>
      <c r="H153" s="42"/>
      <c r="I153" s="42"/>
      <c r="J153" s="42"/>
      <c r="K153" s="42"/>
      <c r="L153" s="42"/>
      <c r="M153" s="318"/>
      <c r="N153" s="62">
        <f t="shared" ref="N153:N154" si="78">SUM(E153:H153)</f>
        <v>0</v>
      </c>
      <c r="O153" s="62">
        <f t="shared" ref="O153:O154" si="79">SUM(I153:L153)</f>
        <v>0</v>
      </c>
      <c r="P153" s="62">
        <f t="shared" ref="P153:P154" si="80">SUM(D153:L153)</f>
        <v>0</v>
      </c>
      <c r="Q153" s="318"/>
      <c r="BX153" s="26"/>
    </row>
    <row r="154" spans="1:76" s="44" customFormat="1">
      <c r="A154" s="675">
        <f>A153+1</f>
        <v>134</v>
      </c>
      <c r="B154" s="688" t="s">
        <v>97</v>
      </c>
      <c r="C154" s="353"/>
      <c r="D154" s="49">
        <f t="shared" ref="D154:L154" si="81">D151-D153</f>
        <v>0</v>
      </c>
      <c r="E154" s="49">
        <f t="shared" si="81"/>
        <v>0</v>
      </c>
      <c r="F154" s="49">
        <f t="shared" si="81"/>
        <v>0</v>
      </c>
      <c r="G154" s="49">
        <f t="shared" si="81"/>
        <v>0</v>
      </c>
      <c r="H154" s="49">
        <f t="shared" si="81"/>
        <v>0</v>
      </c>
      <c r="I154" s="49">
        <f t="shared" si="81"/>
        <v>0</v>
      </c>
      <c r="J154" s="49">
        <f t="shared" si="81"/>
        <v>0</v>
      </c>
      <c r="K154" s="49">
        <f t="shared" si="81"/>
        <v>0</v>
      </c>
      <c r="L154" s="49">
        <f t="shared" si="81"/>
        <v>0</v>
      </c>
      <c r="M154" s="356"/>
      <c r="N154" s="62">
        <f t="shared" si="78"/>
        <v>0</v>
      </c>
      <c r="O154" s="62">
        <f t="shared" si="79"/>
        <v>0</v>
      </c>
      <c r="P154" s="62">
        <f t="shared" si="80"/>
        <v>0</v>
      </c>
      <c r="Q154" s="356"/>
      <c r="R154" s="356"/>
      <c r="S154" s="356"/>
      <c r="T154" s="356"/>
      <c r="U154" s="356"/>
      <c r="V154" s="356"/>
      <c r="W154" s="356"/>
      <c r="X154" s="356"/>
      <c r="Y154" s="356"/>
      <c r="Z154" s="356"/>
      <c r="AA154" s="356"/>
      <c r="AB154" s="356"/>
      <c r="AC154" s="356"/>
      <c r="AD154" s="356"/>
      <c r="AE154" s="356"/>
      <c r="AF154" s="356"/>
      <c r="AG154" s="356"/>
      <c r="AH154" s="356"/>
      <c r="AI154" s="356"/>
      <c r="AJ154" s="356"/>
      <c r="AK154" s="356"/>
      <c r="AL154" s="356"/>
      <c r="AM154" s="356"/>
      <c r="AN154" s="356"/>
      <c r="AO154" s="356"/>
      <c r="AP154" s="356"/>
      <c r="AQ154" s="356"/>
      <c r="AR154" s="356"/>
      <c r="AS154" s="356"/>
      <c r="AT154" s="356"/>
      <c r="AU154" s="356"/>
      <c r="AV154" s="356"/>
      <c r="AW154" s="356"/>
      <c r="AX154" s="356"/>
      <c r="AY154" s="356"/>
      <c r="AZ154" s="356"/>
      <c r="BA154" s="356"/>
      <c r="BB154" s="356"/>
      <c r="BC154" s="356"/>
      <c r="BD154" s="356"/>
      <c r="BE154" s="356"/>
      <c r="BF154" s="356"/>
      <c r="BG154" s="356"/>
      <c r="BH154" s="356"/>
      <c r="BI154" s="356"/>
      <c r="BJ154" s="356"/>
      <c r="BK154" s="356"/>
      <c r="BL154" s="356"/>
      <c r="BM154" s="356"/>
      <c r="BN154" s="356"/>
      <c r="BO154" s="356"/>
      <c r="BP154" s="356"/>
      <c r="BQ154" s="356"/>
      <c r="BR154" s="356"/>
      <c r="BS154" s="356"/>
      <c r="BT154" s="356"/>
      <c r="BU154" s="356"/>
      <c r="BV154" s="356"/>
      <c r="BW154" s="356"/>
    </row>
    <row r="155" spans="1:76">
      <c r="B155" s="697"/>
      <c r="C155" s="332"/>
      <c r="D155" s="337"/>
      <c r="E155" s="337"/>
      <c r="F155" s="337"/>
      <c r="G155" s="337"/>
      <c r="H155" s="337"/>
      <c r="I155" s="337"/>
      <c r="J155" s="337"/>
      <c r="K155" s="337"/>
      <c r="L155" s="337"/>
      <c r="Q155" s="318"/>
      <c r="BX155" s="26"/>
    </row>
    <row r="156" spans="1:76">
      <c r="A156" s="675">
        <f>A154+1</f>
        <v>135</v>
      </c>
      <c r="B156" s="688" t="s">
        <v>98</v>
      </c>
      <c r="C156" s="357"/>
      <c r="D156" s="64" t="str">
        <f>IFERROR(D147/D145*100,"-na-")</f>
        <v>-na-</v>
      </c>
      <c r="E156" s="64" t="str">
        <f t="shared" ref="E156:L156" si="82">IFERROR(E147/E145*100,"-na-")</f>
        <v>-na-</v>
      </c>
      <c r="F156" s="64" t="str">
        <f t="shared" si="82"/>
        <v>-na-</v>
      </c>
      <c r="G156" s="64" t="str">
        <f t="shared" si="82"/>
        <v>-na-</v>
      </c>
      <c r="H156" s="64" t="str">
        <f t="shared" si="82"/>
        <v>-na-</v>
      </c>
      <c r="I156" s="64" t="str">
        <f t="shared" si="82"/>
        <v>-na-</v>
      </c>
      <c r="J156" s="64" t="str">
        <f t="shared" si="82"/>
        <v>-na-</v>
      </c>
      <c r="K156" s="64" t="str">
        <f t="shared" si="82"/>
        <v>-na-</v>
      </c>
      <c r="L156" s="64" t="str">
        <f t="shared" si="82"/>
        <v>-na-</v>
      </c>
      <c r="N156" s="64" t="str">
        <f>IFERROR(N147/N145*100,"-na-")</f>
        <v>-na-</v>
      </c>
      <c r="O156" s="64" t="str">
        <f>IFERROR(O147/O145*100,"-na-")</f>
        <v>-na-</v>
      </c>
      <c r="P156" s="64" t="str">
        <f>IFERROR(P147/P145*100,"-na-")</f>
        <v>-na-</v>
      </c>
      <c r="Q156" s="318"/>
      <c r="BX156" s="26"/>
    </row>
    <row r="157" spans="1:76">
      <c r="B157" s="697"/>
      <c r="C157" s="332"/>
      <c r="D157" s="337"/>
      <c r="E157" s="337"/>
      <c r="F157" s="337"/>
      <c r="G157" s="337"/>
      <c r="H157" s="337"/>
      <c r="I157" s="337"/>
      <c r="J157" s="337"/>
      <c r="K157" s="337"/>
      <c r="L157" s="337"/>
      <c r="Q157" s="318"/>
      <c r="BX157" s="26"/>
    </row>
    <row r="158" spans="1:76" s="43" customFormat="1">
      <c r="A158" s="674"/>
      <c r="B158" s="764" t="s">
        <v>353</v>
      </c>
      <c r="C158" s="358"/>
      <c r="D158" s="358"/>
      <c r="E158" s="359"/>
      <c r="F158" s="328"/>
      <c r="G158" s="359"/>
      <c r="H158" s="359"/>
      <c r="I158" s="359"/>
      <c r="J158" s="359"/>
      <c r="K158" s="598"/>
      <c r="L158" s="359"/>
      <c r="M158" s="359"/>
      <c r="N158" s="359"/>
      <c r="O158" s="359"/>
      <c r="P158" s="320"/>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8"/>
      <c r="AY158" s="328"/>
      <c r="AZ158" s="328"/>
      <c r="BA158" s="328"/>
      <c r="BB158" s="328"/>
      <c r="BC158" s="328"/>
      <c r="BD158" s="328"/>
      <c r="BE158" s="328"/>
      <c r="BF158" s="328"/>
      <c r="BG158" s="328"/>
      <c r="BH158" s="328"/>
      <c r="BI158" s="328"/>
      <c r="BJ158" s="328"/>
      <c r="BK158" s="328"/>
      <c r="BL158" s="328"/>
      <c r="BM158" s="328"/>
      <c r="BN158" s="328"/>
      <c r="BO158" s="328"/>
      <c r="BP158" s="328"/>
      <c r="BQ158" s="328"/>
      <c r="BR158" s="328"/>
      <c r="BS158" s="328"/>
      <c r="BT158" s="328"/>
      <c r="BU158" s="328"/>
      <c r="BV158" s="328"/>
      <c r="BW158" s="328"/>
    </row>
    <row r="159" spans="1:76" s="43" customFormat="1">
      <c r="A159" s="675">
        <f>A156+1</f>
        <v>136</v>
      </c>
      <c r="B159" s="688" t="s">
        <v>255</v>
      </c>
      <c r="C159" s="86"/>
      <c r="D159" s="62">
        <f>C162</f>
        <v>0</v>
      </c>
      <c r="E159" s="62">
        <f t="shared" ref="E159:L159" si="83">D162</f>
        <v>0</v>
      </c>
      <c r="F159" s="62">
        <f t="shared" si="83"/>
        <v>0</v>
      </c>
      <c r="G159" s="62">
        <f t="shared" si="83"/>
        <v>0</v>
      </c>
      <c r="H159" s="62">
        <f t="shared" si="83"/>
        <v>0</v>
      </c>
      <c r="I159" s="62">
        <f t="shared" si="83"/>
        <v>0</v>
      </c>
      <c r="J159" s="62">
        <f t="shared" si="83"/>
        <v>0</v>
      </c>
      <c r="K159" s="62">
        <f t="shared" si="83"/>
        <v>0</v>
      </c>
      <c r="L159" s="62">
        <f t="shared" si="83"/>
        <v>0</v>
      </c>
      <c r="M159" s="88"/>
      <c r="N159" s="328"/>
      <c r="O159" s="328"/>
      <c r="P159" s="328"/>
      <c r="Q159" s="328"/>
      <c r="R159" s="328"/>
      <c r="S159" s="328"/>
      <c r="T159" s="328"/>
      <c r="U159" s="328"/>
      <c r="V159" s="328"/>
      <c r="W159" s="328"/>
      <c r="X159" s="328"/>
      <c r="Y159" s="328"/>
      <c r="Z159" s="328"/>
      <c r="AA159" s="328"/>
      <c r="AB159" s="328"/>
      <c r="AC159" s="328"/>
      <c r="AD159" s="328"/>
      <c r="AE159" s="328"/>
      <c r="AF159" s="328"/>
      <c r="AG159" s="328"/>
      <c r="AH159" s="328"/>
      <c r="AI159" s="328"/>
      <c r="AJ159" s="328"/>
      <c r="AK159" s="328"/>
      <c r="AL159" s="328"/>
      <c r="AM159" s="328"/>
      <c r="AN159" s="328"/>
      <c r="AO159" s="328"/>
      <c r="AP159" s="328"/>
      <c r="AQ159" s="328"/>
      <c r="AR159" s="328"/>
      <c r="AS159" s="328"/>
      <c r="AT159" s="328"/>
      <c r="AU159" s="328"/>
      <c r="AV159" s="328"/>
      <c r="AW159" s="328"/>
      <c r="AX159" s="328"/>
      <c r="AY159" s="328"/>
      <c r="AZ159" s="328"/>
      <c r="BA159" s="328"/>
      <c r="BB159" s="328"/>
      <c r="BC159" s="328"/>
      <c r="BD159" s="328"/>
      <c r="BE159" s="328"/>
      <c r="BF159" s="328"/>
      <c r="BG159" s="328"/>
      <c r="BH159" s="328"/>
      <c r="BI159" s="328"/>
      <c r="BJ159" s="328"/>
      <c r="BK159" s="328"/>
      <c r="BL159" s="328"/>
      <c r="BM159" s="328"/>
      <c r="BN159" s="328"/>
      <c r="BO159" s="328"/>
      <c r="BP159" s="328"/>
      <c r="BQ159" s="328"/>
      <c r="BR159" s="328"/>
      <c r="BS159" s="328"/>
      <c r="BT159" s="328"/>
      <c r="BU159" s="328"/>
      <c r="BV159" s="328"/>
      <c r="BW159" s="328"/>
    </row>
    <row r="160" spans="1:76" s="43" customFormat="1">
      <c r="A160" s="675">
        <f>A159+1</f>
        <v>137</v>
      </c>
      <c r="B160" s="688" t="s">
        <v>17</v>
      </c>
      <c r="C160" s="86"/>
      <c r="D160" s="62">
        <f>SUM('PPNR Projections Worksheet'!E49,'PPNR Projections Worksheet'!E107)</f>
        <v>0</v>
      </c>
      <c r="E160" s="62">
        <f>-'PPNR Projections Worksheet'!G45+'PPNR Projections Worksheet'!G103</f>
        <v>0</v>
      </c>
      <c r="F160" s="62">
        <f>-'PPNR Projections Worksheet'!H45+'PPNR Projections Worksheet'!H103</f>
        <v>0</v>
      </c>
      <c r="G160" s="62">
        <f>-'PPNR Projections Worksheet'!I45+'PPNR Projections Worksheet'!I103</f>
        <v>0</v>
      </c>
      <c r="H160" s="62">
        <f>-'PPNR Projections Worksheet'!J45+'PPNR Projections Worksheet'!J103</f>
        <v>0</v>
      </c>
      <c r="I160" s="62">
        <f>-'PPNR Projections Worksheet'!K45+'PPNR Projections Worksheet'!K103</f>
        <v>0</v>
      </c>
      <c r="J160" s="62">
        <f>-'PPNR Projections Worksheet'!L45+'PPNR Projections Worksheet'!L103</f>
        <v>0</v>
      </c>
      <c r="K160" s="62">
        <f>-'PPNR Projections Worksheet'!M45+'PPNR Projections Worksheet'!M103</f>
        <v>0</v>
      </c>
      <c r="L160" s="62">
        <f>-'PPNR Projections Worksheet'!N45+'PPNR Projections Worksheet'!N103</f>
        <v>0</v>
      </c>
      <c r="M160" s="88"/>
      <c r="N160" s="62">
        <f t="shared" ref="N160:N161" si="84">SUM(E160:H160)</f>
        <v>0</v>
      </c>
      <c r="O160" s="62">
        <f t="shared" ref="O160:O161" si="85">SUM(I160:L160)</f>
        <v>0</v>
      </c>
      <c r="P160" s="62">
        <f t="shared" ref="P160:P161" si="86">SUM(D160:L160)</f>
        <v>0</v>
      </c>
      <c r="Q160" s="328"/>
      <c r="R160" s="328"/>
      <c r="S160" s="328"/>
      <c r="T160" s="328"/>
      <c r="U160" s="328"/>
      <c r="V160" s="328"/>
      <c r="W160" s="328"/>
      <c r="X160" s="328"/>
      <c r="Y160" s="328"/>
      <c r="Z160" s="328"/>
      <c r="AA160" s="328"/>
      <c r="AB160" s="328"/>
      <c r="AC160" s="328"/>
      <c r="AD160" s="328"/>
      <c r="AE160" s="328"/>
      <c r="AF160" s="328"/>
      <c r="AG160" s="328"/>
      <c r="AH160" s="328"/>
      <c r="AI160" s="328"/>
      <c r="AJ160" s="328"/>
      <c r="AK160" s="328"/>
      <c r="AL160" s="328"/>
      <c r="AM160" s="328"/>
      <c r="AN160" s="328"/>
      <c r="AO160" s="328"/>
      <c r="AP160" s="328"/>
      <c r="AQ160" s="328"/>
      <c r="AR160" s="328"/>
      <c r="AS160" s="328"/>
      <c r="AT160" s="328"/>
      <c r="AU160" s="328"/>
      <c r="AV160" s="328"/>
      <c r="AW160" s="328"/>
      <c r="AX160" s="328"/>
      <c r="AY160" s="328"/>
      <c r="AZ160" s="328"/>
      <c r="BA160" s="328"/>
      <c r="BB160" s="328"/>
      <c r="BC160" s="328"/>
      <c r="BD160" s="328"/>
      <c r="BE160" s="328"/>
      <c r="BF160" s="328"/>
      <c r="BG160" s="328"/>
      <c r="BH160" s="328"/>
      <c r="BI160" s="328"/>
      <c r="BJ160" s="328"/>
      <c r="BK160" s="328"/>
      <c r="BL160" s="328"/>
      <c r="BM160" s="328"/>
      <c r="BN160" s="328"/>
      <c r="BO160" s="328"/>
      <c r="BP160" s="328"/>
      <c r="BQ160" s="328"/>
      <c r="BR160" s="328"/>
      <c r="BS160" s="328"/>
      <c r="BT160" s="328"/>
      <c r="BU160" s="328"/>
      <c r="BV160" s="328"/>
      <c r="BW160" s="328"/>
    </row>
    <row r="161" spans="1:76" s="43" customFormat="1">
      <c r="A161" s="675">
        <f>A160+1</f>
        <v>138</v>
      </c>
      <c r="B161" s="688" t="s">
        <v>256</v>
      </c>
      <c r="C161" s="86"/>
      <c r="D161" s="85">
        <f>'Retail Repurchase Worksheet'!D186</f>
        <v>0</v>
      </c>
      <c r="E161" s="85">
        <f>'Retail Repurchase Worksheet'!E186</f>
        <v>0</v>
      </c>
      <c r="F161" s="85">
        <f>'Retail Repurchase Worksheet'!F186</f>
        <v>0</v>
      </c>
      <c r="G161" s="85">
        <f>'Retail Repurchase Worksheet'!G186</f>
        <v>0</v>
      </c>
      <c r="H161" s="85">
        <f>'Retail Repurchase Worksheet'!H186</f>
        <v>0</v>
      </c>
      <c r="I161" s="85">
        <f>'Retail Repurchase Worksheet'!I186</f>
        <v>0</v>
      </c>
      <c r="J161" s="85">
        <f>'Retail Repurchase Worksheet'!J186</f>
        <v>0</v>
      </c>
      <c r="K161" s="85">
        <f>'Retail Repurchase Worksheet'!K186</f>
        <v>0</v>
      </c>
      <c r="L161" s="85">
        <f>'Retail Repurchase Worksheet'!L186</f>
        <v>0</v>
      </c>
      <c r="M161" s="88"/>
      <c r="N161" s="62">
        <f t="shared" si="84"/>
        <v>0</v>
      </c>
      <c r="O161" s="62">
        <f t="shared" si="85"/>
        <v>0</v>
      </c>
      <c r="P161" s="62">
        <f t="shared" si="86"/>
        <v>0</v>
      </c>
      <c r="Q161" s="328"/>
      <c r="R161" s="328"/>
      <c r="S161" s="328"/>
      <c r="T161" s="328"/>
      <c r="U161" s="328"/>
      <c r="V161" s="328"/>
      <c r="W161" s="328"/>
      <c r="X161" s="328"/>
      <c r="Y161" s="328"/>
      <c r="Z161" s="328"/>
      <c r="AA161" s="328"/>
      <c r="AB161" s="328"/>
      <c r="AC161" s="328"/>
      <c r="AD161" s="328"/>
      <c r="AE161" s="328"/>
      <c r="AF161" s="328"/>
      <c r="AG161" s="328"/>
      <c r="AH161" s="328"/>
      <c r="AI161" s="328"/>
      <c r="AJ161" s="328"/>
      <c r="AK161" s="328"/>
      <c r="AL161" s="328"/>
      <c r="AM161" s="328"/>
      <c r="AN161" s="328"/>
      <c r="AO161" s="328"/>
      <c r="AP161" s="328"/>
      <c r="AQ161" s="328"/>
      <c r="AR161" s="328"/>
      <c r="AS161" s="328"/>
      <c r="AT161" s="328"/>
      <c r="AU161" s="328"/>
      <c r="AV161" s="328"/>
      <c r="AW161" s="328"/>
      <c r="AX161" s="328"/>
      <c r="AY161" s="328"/>
      <c r="AZ161" s="328"/>
      <c r="BA161" s="328"/>
      <c r="BB161" s="328"/>
      <c r="BC161" s="328"/>
      <c r="BD161" s="328"/>
      <c r="BE161" s="328"/>
      <c r="BF161" s="328"/>
      <c r="BG161" s="328"/>
      <c r="BH161" s="328"/>
      <c r="BI161" s="328"/>
      <c r="BJ161" s="328"/>
      <c r="BK161" s="328"/>
      <c r="BL161" s="328"/>
      <c r="BM161" s="328"/>
      <c r="BN161" s="328"/>
      <c r="BO161" s="328"/>
      <c r="BP161" s="328"/>
      <c r="BQ161" s="328"/>
      <c r="BR161" s="328"/>
      <c r="BS161" s="328"/>
      <c r="BT161" s="328"/>
      <c r="BU161" s="328"/>
      <c r="BV161" s="328"/>
      <c r="BW161" s="328"/>
    </row>
    <row r="162" spans="1:76" s="43" customFormat="1">
      <c r="A162" s="675">
        <f>A161+1</f>
        <v>139</v>
      </c>
      <c r="B162" s="688" t="s">
        <v>257</v>
      </c>
      <c r="C162" s="353"/>
      <c r="D162" s="49">
        <f>D159+D160-D161</f>
        <v>0</v>
      </c>
      <c r="E162" s="49">
        <f t="shared" ref="E162:L162" si="87">E159+E160-E161</f>
        <v>0</v>
      </c>
      <c r="F162" s="49">
        <f t="shared" si="87"/>
        <v>0</v>
      </c>
      <c r="G162" s="49">
        <f t="shared" si="87"/>
        <v>0</v>
      </c>
      <c r="H162" s="49">
        <f t="shared" si="87"/>
        <v>0</v>
      </c>
      <c r="I162" s="49">
        <f t="shared" si="87"/>
        <v>0</v>
      </c>
      <c r="J162" s="49">
        <f t="shared" si="87"/>
        <v>0</v>
      </c>
      <c r="K162" s="49">
        <f t="shared" si="87"/>
        <v>0</v>
      </c>
      <c r="L162" s="49">
        <f t="shared" si="87"/>
        <v>0</v>
      </c>
      <c r="M162" s="88"/>
      <c r="N162" s="328"/>
      <c r="O162" s="328"/>
      <c r="P162" s="328"/>
      <c r="Q162" s="328"/>
      <c r="R162" s="328"/>
      <c r="S162" s="328"/>
      <c r="T162" s="328"/>
      <c r="U162" s="328"/>
      <c r="V162" s="328"/>
      <c r="W162" s="328"/>
      <c r="X162" s="328"/>
      <c r="Y162" s="328"/>
      <c r="Z162" s="328"/>
      <c r="AA162" s="328"/>
      <c r="AB162" s="328"/>
      <c r="AC162" s="328"/>
      <c r="AD162" s="328"/>
      <c r="AE162" s="328"/>
      <c r="AF162" s="328"/>
      <c r="AG162" s="328"/>
      <c r="AH162" s="328"/>
      <c r="AI162" s="328"/>
      <c r="AJ162" s="328"/>
      <c r="AK162" s="328"/>
      <c r="AL162" s="328"/>
      <c r="AM162" s="328"/>
      <c r="AN162" s="328"/>
      <c r="AO162" s="328"/>
      <c r="AP162" s="328"/>
      <c r="AQ162" s="328"/>
      <c r="AR162" s="328"/>
      <c r="AS162" s="328"/>
      <c r="AT162" s="328"/>
      <c r="AU162" s="328"/>
      <c r="AV162" s="328"/>
      <c r="AW162" s="328"/>
      <c r="AX162" s="328"/>
      <c r="AY162" s="328"/>
      <c r="AZ162" s="328"/>
      <c r="BA162" s="328"/>
      <c r="BB162" s="328"/>
      <c r="BC162" s="328"/>
      <c r="BD162" s="328"/>
      <c r="BE162" s="328"/>
      <c r="BF162" s="328"/>
      <c r="BG162" s="328"/>
      <c r="BH162" s="328"/>
      <c r="BI162" s="328"/>
      <c r="BJ162" s="328"/>
      <c r="BK162" s="328"/>
      <c r="BL162" s="328"/>
      <c r="BM162" s="328"/>
      <c r="BN162" s="328"/>
      <c r="BO162" s="328"/>
      <c r="BP162" s="328"/>
      <c r="BQ162" s="328"/>
      <c r="BR162" s="328"/>
      <c r="BS162" s="328"/>
      <c r="BT162" s="328"/>
      <c r="BU162" s="328"/>
      <c r="BV162" s="328"/>
      <c r="BW162" s="328"/>
    </row>
    <row r="163" spans="1:76" s="52" customFormat="1">
      <c r="A163" s="678"/>
      <c r="B163" s="698"/>
      <c r="C163" s="88"/>
      <c r="D163" s="180"/>
      <c r="E163" s="180"/>
      <c r="F163" s="182"/>
      <c r="G163" s="180"/>
      <c r="H163" s="180"/>
      <c r="I163" s="180"/>
      <c r="J163" s="180"/>
      <c r="K163" s="361"/>
      <c r="L163" s="180"/>
      <c r="M163" s="180"/>
      <c r="N163" s="180"/>
      <c r="O163" s="180"/>
      <c r="P163" s="182"/>
      <c r="Q163" s="361"/>
      <c r="R163" s="361"/>
      <c r="S163" s="361"/>
      <c r="T163" s="361"/>
      <c r="U163" s="361"/>
      <c r="V163" s="361"/>
      <c r="W163" s="361"/>
      <c r="X163" s="361"/>
      <c r="Y163" s="361"/>
      <c r="Z163" s="361"/>
      <c r="AA163" s="361"/>
      <c r="AB163" s="361"/>
      <c r="AC163" s="361"/>
      <c r="AD163" s="361"/>
      <c r="AE163" s="361"/>
      <c r="AF163" s="361"/>
      <c r="AG163" s="361"/>
      <c r="AH163" s="361"/>
      <c r="AI163" s="361"/>
      <c r="AJ163" s="361"/>
      <c r="AK163" s="361"/>
      <c r="AL163" s="361"/>
      <c r="AM163" s="361"/>
      <c r="AN163" s="361"/>
      <c r="AO163" s="361"/>
      <c r="AP163" s="361"/>
      <c r="AQ163" s="361"/>
      <c r="AR163" s="361"/>
      <c r="AS163" s="361"/>
      <c r="AT163" s="361"/>
      <c r="AU163" s="361"/>
      <c r="AV163" s="361"/>
      <c r="AW163" s="361"/>
      <c r="AX163" s="361"/>
      <c r="AY163" s="361"/>
      <c r="AZ163" s="361"/>
      <c r="BA163" s="361"/>
      <c r="BB163" s="361"/>
      <c r="BC163" s="361"/>
      <c r="BD163" s="361"/>
      <c r="BE163" s="361"/>
      <c r="BF163" s="361"/>
      <c r="BG163" s="361"/>
      <c r="BH163" s="361"/>
      <c r="BI163" s="361"/>
      <c r="BJ163" s="361"/>
      <c r="BK163" s="361"/>
      <c r="BL163" s="361"/>
      <c r="BM163" s="361"/>
      <c r="BN163" s="361"/>
      <c r="BO163" s="361"/>
      <c r="BP163" s="361"/>
      <c r="BQ163" s="361"/>
      <c r="BR163" s="361"/>
      <c r="BS163" s="361"/>
      <c r="BT163" s="361"/>
      <c r="BU163" s="361"/>
      <c r="BV163" s="361"/>
      <c r="BW163" s="361"/>
    </row>
    <row r="164" spans="1:76" s="52" customFormat="1">
      <c r="A164" s="678"/>
      <c r="B164" s="698"/>
      <c r="C164" s="88"/>
      <c r="D164" s="180"/>
      <c r="E164" s="180"/>
      <c r="F164" s="182"/>
      <c r="G164" s="180"/>
      <c r="H164" s="180"/>
      <c r="I164" s="180"/>
      <c r="J164" s="180"/>
      <c r="K164" s="361"/>
      <c r="L164" s="180"/>
      <c r="M164" s="180"/>
      <c r="N164" s="180"/>
      <c r="O164" s="180"/>
      <c r="P164" s="182"/>
      <c r="Q164" s="361"/>
      <c r="R164" s="361"/>
      <c r="S164" s="361"/>
      <c r="T164" s="361"/>
      <c r="U164" s="361"/>
      <c r="V164" s="361"/>
      <c r="W164" s="361"/>
      <c r="X164" s="361"/>
      <c r="Y164" s="361"/>
      <c r="Z164" s="361"/>
      <c r="AA164" s="361"/>
      <c r="AB164" s="361"/>
      <c r="AC164" s="361"/>
      <c r="AD164" s="361"/>
      <c r="AE164" s="361"/>
      <c r="AF164" s="361"/>
      <c r="AG164" s="361"/>
      <c r="AH164" s="361"/>
      <c r="AI164" s="361"/>
      <c r="AJ164" s="361"/>
      <c r="AK164" s="361"/>
      <c r="AL164" s="361"/>
      <c r="AM164" s="361"/>
      <c r="AN164" s="361"/>
      <c r="AO164" s="361"/>
      <c r="AP164" s="361"/>
      <c r="AQ164" s="361"/>
      <c r="AR164" s="361"/>
      <c r="AS164" s="361"/>
      <c r="AT164" s="361"/>
      <c r="AU164" s="361"/>
      <c r="AV164" s="361"/>
      <c r="AW164" s="361"/>
      <c r="AX164" s="361"/>
      <c r="AY164" s="361"/>
      <c r="AZ164" s="361"/>
      <c r="BA164" s="361"/>
      <c r="BB164" s="361"/>
      <c r="BC164" s="361"/>
      <c r="BD164" s="361"/>
      <c r="BE164" s="361"/>
      <c r="BF164" s="361"/>
      <c r="BG164" s="361"/>
      <c r="BH164" s="361"/>
      <c r="BI164" s="361"/>
      <c r="BJ164" s="361"/>
      <c r="BK164" s="361"/>
      <c r="BL164" s="361"/>
      <c r="BM164" s="361"/>
      <c r="BN164" s="361"/>
      <c r="BO164" s="361"/>
      <c r="BP164" s="361"/>
      <c r="BQ164" s="361"/>
      <c r="BR164" s="361"/>
      <c r="BS164" s="361"/>
      <c r="BT164" s="361"/>
      <c r="BU164" s="361"/>
      <c r="BV164" s="361"/>
      <c r="BW164" s="361"/>
    </row>
    <row r="165" spans="1:76">
      <c r="C165" s="363"/>
      <c r="D165" s="319"/>
      <c r="Q165" s="318"/>
      <c r="BX165" s="26"/>
    </row>
    <row r="166" spans="1:76">
      <c r="C166" s="363"/>
      <c r="D166" s="319"/>
      <c r="Q166" s="318"/>
      <c r="BX166" s="26"/>
    </row>
    <row r="167" spans="1:76">
      <c r="C167" s="363"/>
      <c r="D167" s="319"/>
      <c r="Q167" s="318"/>
      <c r="BX167" s="26"/>
    </row>
    <row r="168" spans="1:76">
      <c r="C168" s="363"/>
      <c r="D168" s="319"/>
      <c r="Q168" s="318"/>
      <c r="BX168" s="26"/>
    </row>
    <row r="169" spans="1:76">
      <c r="C169" s="363"/>
      <c r="D169" s="319"/>
      <c r="Q169" s="318"/>
      <c r="BX169" s="26"/>
    </row>
    <row r="170" spans="1:76">
      <c r="C170" s="363"/>
      <c r="D170" s="319"/>
      <c r="Q170" s="318"/>
      <c r="BX170" s="26"/>
    </row>
    <row r="171" spans="1:76">
      <c r="C171" s="363"/>
      <c r="D171" s="319"/>
      <c r="Q171" s="318"/>
      <c r="BX171" s="26"/>
    </row>
    <row r="172" spans="1:76">
      <c r="C172" s="363"/>
      <c r="D172" s="319"/>
      <c r="Q172" s="318"/>
      <c r="BX172" s="26"/>
    </row>
    <row r="173" spans="1:76">
      <c r="C173" s="363"/>
      <c r="D173" s="319"/>
      <c r="Q173" s="318"/>
      <c r="BX173" s="26"/>
    </row>
    <row r="174" spans="1:76">
      <c r="C174" s="363"/>
      <c r="D174" s="319"/>
      <c r="Q174" s="318"/>
      <c r="BX174" s="26"/>
    </row>
    <row r="175" spans="1:76">
      <c r="C175" s="363"/>
      <c r="D175" s="319"/>
      <c r="Q175" s="318"/>
      <c r="BX175" s="26"/>
    </row>
    <row r="176" spans="1:76">
      <c r="C176" s="363"/>
      <c r="D176" s="319"/>
      <c r="Q176" s="318"/>
      <c r="BX176" s="26"/>
    </row>
    <row r="177" spans="2:76">
      <c r="B177" s="700"/>
      <c r="C177" s="363"/>
      <c r="D177" s="319"/>
      <c r="Q177" s="318"/>
      <c r="BX177" s="26"/>
    </row>
    <row r="178" spans="2:76">
      <c r="B178" s="700"/>
      <c r="C178" s="363"/>
      <c r="D178" s="319"/>
      <c r="Q178" s="318"/>
      <c r="BX178" s="26"/>
    </row>
    <row r="179" spans="2:76">
      <c r="B179" s="700"/>
      <c r="C179" s="363"/>
      <c r="D179" s="319"/>
      <c r="Q179" s="318"/>
      <c r="BX179" s="26"/>
    </row>
    <row r="180" spans="2:76">
      <c r="B180" s="700"/>
      <c r="C180" s="363"/>
      <c r="D180" s="319"/>
      <c r="Q180" s="318"/>
      <c r="BX180" s="26"/>
    </row>
    <row r="181" spans="2:76">
      <c r="B181" s="700"/>
      <c r="C181" s="363"/>
      <c r="D181" s="319"/>
      <c r="Q181" s="318"/>
      <c r="BX181" s="26"/>
    </row>
    <row r="182" spans="2:76">
      <c r="B182" s="700"/>
      <c r="C182" s="363"/>
      <c r="D182" s="319"/>
      <c r="Q182" s="318"/>
      <c r="BX182" s="26"/>
    </row>
    <row r="183" spans="2:76">
      <c r="B183" s="700"/>
      <c r="C183" s="363"/>
      <c r="D183" s="319"/>
      <c r="Q183" s="318"/>
      <c r="BX183" s="26"/>
    </row>
    <row r="184" spans="2:76">
      <c r="B184" s="700"/>
      <c r="C184" s="363"/>
      <c r="D184" s="319"/>
      <c r="Q184" s="318"/>
      <c r="BX184" s="26"/>
    </row>
    <row r="185" spans="2:76">
      <c r="B185" s="700"/>
      <c r="C185" s="363"/>
      <c r="D185" s="319"/>
      <c r="Q185" s="318"/>
      <c r="BX185" s="26"/>
    </row>
    <row r="186" spans="2:76">
      <c r="B186" s="700"/>
      <c r="C186" s="363"/>
      <c r="D186" s="319"/>
      <c r="Q186" s="318"/>
      <c r="BX186" s="26"/>
    </row>
    <row r="187" spans="2:76">
      <c r="B187" s="700"/>
      <c r="C187" s="363"/>
      <c r="D187" s="319"/>
      <c r="Q187" s="318"/>
      <c r="BX187" s="26"/>
    </row>
    <row r="188" spans="2:76">
      <c r="B188" s="700"/>
      <c r="C188" s="363"/>
      <c r="D188" s="319"/>
      <c r="Q188" s="318"/>
      <c r="BX188" s="26"/>
    </row>
    <row r="189" spans="2:76">
      <c r="B189" s="700"/>
      <c r="C189" s="363"/>
      <c r="D189" s="319"/>
      <c r="Q189" s="318"/>
      <c r="BX189" s="26"/>
    </row>
    <row r="190" spans="2:76">
      <c r="B190" s="700"/>
      <c r="C190" s="363"/>
      <c r="D190" s="319"/>
      <c r="Q190" s="318"/>
      <c r="BX190" s="26"/>
    </row>
    <row r="191" spans="2:76">
      <c r="B191" s="700"/>
      <c r="C191" s="363"/>
      <c r="D191" s="319"/>
      <c r="Q191" s="318"/>
      <c r="BX191" s="26"/>
    </row>
    <row r="192" spans="2:76">
      <c r="B192" s="700"/>
      <c r="C192" s="363"/>
      <c r="D192" s="319"/>
      <c r="Q192" s="318"/>
      <c r="BX192" s="26"/>
    </row>
  </sheetData>
  <mergeCells count="2">
    <mergeCell ref="D1:L1"/>
    <mergeCell ref="N1:P1"/>
  </mergeCells>
  <printOptions horizontalCentered="1"/>
  <pageMargins left="0.25" right="0.25" top="0.75" bottom="0.75" header="0.3" footer="0.3"/>
  <pageSetup scale="60" fitToHeight="0" pageOrder="overThenDown" orientation="landscape" r:id="rId1"/>
  <headerFooter scaleWithDoc="0">
    <oddHeader>&amp;L&amp;"-,Bold"FR Y-14A Schedule A.1.a - Income Statement</oddHeader>
  </headerFooter>
  <rowBreaks count="3" manualBreakCount="3">
    <brk id="48" max="16" man="1"/>
    <brk id="90" max="16" man="1"/>
    <brk id="136" max="1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Y131"/>
  <sheetViews>
    <sheetView showGridLines="0" view="pageBreakPreview" topLeftCell="A97" zoomScale="85" zoomScaleNormal="85" zoomScaleSheetLayoutView="85" zoomScalePageLayoutView="40" workbookViewId="0">
      <selection activeCell="B7" sqref="B7"/>
    </sheetView>
  </sheetViews>
  <sheetFormatPr defaultColWidth="9.140625" defaultRowHeight="15"/>
  <cols>
    <col min="1" max="1" width="6.140625" style="183" customWidth="1"/>
    <col min="2" max="2" width="72.7109375" style="183" customWidth="1"/>
    <col min="3" max="11" width="10.7109375" style="130" customWidth="1"/>
    <col min="12" max="18" width="9.140625" style="130"/>
    <col min="19" max="19" width="9.140625" style="176"/>
    <col min="20" max="16384" width="9.140625" style="130"/>
  </cols>
  <sheetData>
    <row r="1" spans="1:77" s="43" customFormat="1" ht="18.75">
      <c r="A1" s="463"/>
      <c r="B1" s="1044" t="e">
        <f>#REF!&amp;" PPNR Net Interest Income Worksheet: "&amp;#REF!&amp;" in "&amp;#REF!</f>
        <v>#REF!</v>
      </c>
      <c r="C1" s="1044"/>
      <c r="D1" s="1044"/>
      <c r="E1" s="1044"/>
      <c r="F1" s="1044"/>
      <c r="G1" s="1044"/>
      <c r="H1" s="1044"/>
      <c r="I1" s="1044"/>
      <c r="J1" s="1044"/>
      <c r="K1" s="1044"/>
      <c r="L1" s="328"/>
      <c r="M1" s="328"/>
      <c r="N1" s="328"/>
      <c r="O1" s="328"/>
      <c r="P1" s="328"/>
      <c r="Q1" s="328"/>
      <c r="R1" s="328"/>
      <c r="S1" s="51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row>
    <row r="2" spans="1:77" s="43" customFormat="1" ht="39" customHeight="1">
      <c r="A2" s="323"/>
      <c r="B2" s="1048" t="s">
        <v>1084</v>
      </c>
      <c r="C2" s="1049"/>
      <c r="D2" s="1049"/>
      <c r="E2" s="1049"/>
      <c r="F2" s="1049"/>
      <c r="G2" s="1049"/>
      <c r="H2" s="1049"/>
      <c r="I2" s="1049"/>
      <c r="J2" s="1049"/>
      <c r="K2" s="1049"/>
      <c r="L2" s="328"/>
      <c r="M2" s="328"/>
      <c r="N2" s="328"/>
      <c r="O2" s="328"/>
      <c r="P2" s="328"/>
      <c r="Q2" s="328"/>
      <c r="R2" s="328"/>
      <c r="S2" s="51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row>
    <row r="3" spans="1:77" s="94" customFormat="1" ht="15.75" thickBot="1">
      <c r="A3" s="466"/>
      <c r="B3" s="471"/>
      <c r="C3" s="130"/>
      <c r="D3" s="130"/>
      <c r="E3" s="142"/>
      <c r="F3" s="142"/>
      <c r="G3" s="130"/>
      <c r="H3" s="130"/>
      <c r="I3" s="130"/>
      <c r="J3" s="142"/>
      <c r="K3" s="130"/>
      <c r="L3" s="130"/>
      <c r="M3" s="130"/>
      <c r="N3" s="130"/>
      <c r="O3" s="130"/>
      <c r="P3" s="130"/>
      <c r="Q3" s="130"/>
      <c r="R3" s="130"/>
      <c r="S3" s="176"/>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row>
    <row r="4" spans="1:77" s="94" customFormat="1" ht="19.5" thickBot="1">
      <c r="A4" s="466"/>
      <c r="B4" s="98" t="s">
        <v>343</v>
      </c>
      <c r="C4" s="130"/>
      <c r="D4" s="469"/>
      <c r="E4" s="469"/>
      <c r="F4" s="469"/>
      <c r="G4" s="469"/>
      <c r="H4" s="469"/>
      <c r="I4" s="469"/>
      <c r="J4" s="469"/>
      <c r="K4" s="469"/>
      <c r="L4" s="130"/>
      <c r="M4" s="130"/>
      <c r="N4" s="130"/>
      <c r="O4" s="130"/>
      <c r="P4" s="130"/>
      <c r="Q4" s="130"/>
      <c r="R4" s="130"/>
      <c r="S4" s="176"/>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row>
    <row r="5" spans="1:77" s="94" customFormat="1" ht="15.75" thickBot="1">
      <c r="A5" s="466"/>
      <c r="B5" s="758" t="str">
        <f>IF('PPNR Projections Worksheet'!B5="Net Interest Income Designation Field - Populated Automatically","Net Interest Income Designation Field - Populated Automatically", IF('PPNR Projections Worksheet'!B5="Primary Net Interest Income","Supplementary Net Interest Income",IF('PPNR Projections Worksheet'!B5="Supplementary Net Interest Income","Primary Net Interest Income")))</f>
        <v>Net Interest Income Designation Field - Populated Automatically</v>
      </c>
      <c r="C5" s="130"/>
      <c r="D5" s="130"/>
      <c r="E5" s="130"/>
      <c r="F5" s="130"/>
      <c r="G5" s="130"/>
      <c r="H5" s="130"/>
      <c r="I5" s="130"/>
      <c r="J5" s="130"/>
      <c r="K5" s="130"/>
      <c r="L5" s="130"/>
      <c r="M5" s="130"/>
      <c r="N5" s="130"/>
      <c r="O5" s="130"/>
      <c r="P5" s="130"/>
      <c r="Q5" s="130"/>
      <c r="R5" s="130"/>
      <c r="S5" s="176"/>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row>
    <row r="6" spans="1:77" s="94" customFormat="1" ht="15" customHeight="1">
      <c r="A6" s="466"/>
      <c r="B6" s="183"/>
      <c r="C6" s="1045" t="s">
        <v>27</v>
      </c>
      <c r="D6" s="1045"/>
      <c r="E6" s="1045"/>
      <c r="F6" s="1045"/>
      <c r="G6" s="1045"/>
      <c r="H6" s="1045"/>
      <c r="I6" s="1045"/>
      <c r="J6" s="1045"/>
      <c r="K6" s="1045"/>
      <c r="L6" s="130"/>
      <c r="M6" s="130"/>
      <c r="N6" s="130"/>
      <c r="O6" s="130"/>
      <c r="P6" s="130"/>
      <c r="Q6" s="130"/>
      <c r="R6" s="130"/>
      <c r="S6" s="176"/>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row>
    <row r="7" spans="1:77" s="94" customFormat="1" ht="15.75" thickBot="1">
      <c r="A7" s="183"/>
      <c r="C7" s="119" t="s">
        <v>700</v>
      </c>
      <c r="D7" s="127" t="s">
        <v>701</v>
      </c>
      <c r="E7" s="127" t="s">
        <v>702</v>
      </c>
      <c r="F7" s="127" t="s">
        <v>703</v>
      </c>
      <c r="G7" s="127" t="s">
        <v>704</v>
      </c>
      <c r="H7" s="127" t="s">
        <v>705</v>
      </c>
      <c r="I7" s="127" t="s">
        <v>706</v>
      </c>
      <c r="J7" s="127" t="s">
        <v>707</v>
      </c>
      <c r="K7" s="127" t="s">
        <v>708</v>
      </c>
      <c r="L7" s="130"/>
      <c r="M7" s="130"/>
      <c r="N7" s="130"/>
      <c r="O7" s="130"/>
      <c r="P7" s="130"/>
      <c r="Q7" s="130"/>
      <c r="R7" s="130"/>
      <c r="S7" s="176"/>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row>
    <row r="8" spans="1:77" s="94" customFormat="1" ht="15.75" thickTop="1">
      <c r="A8" s="183"/>
      <c r="B8" s="222" t="s">
        <v>823</v>
      </c>
      <c r="C8" s="668"/>
      <c r="D8" s="669"/>
      <c r="E8" s="669"/>
      <c r="F8" s="669"/>
      <c r="G8" s="669"/>
      <c r="H8" s="669"/>
      <c r="I8" s="669"/>
      <c r="J8" s="669"/>
      <c r="K8" s="669"/>
      <c r="L8" s="130"/>
      <c r="M8" s="130"/>
      <c r="N8" s="130"/>
      <c r="O8" s="130"/>
      <c r="P8" s="130"/>
      <c r="Q8" s="130"/>
      <c r="R8" s="130"/>
      <c r="S8" s="176"/>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row>
    <row r="9" spans="1:77">
      <c r="A9" s="106">
        <v>1</v>
      </c>
      <c r="B9" s="99" t="s">
        <v>380</v>
      </c>
      <c r="C9" s="128"/>
      <c r="D9" s="128"/>
      <c r="E9" s="128"/>
      <c r="F9" s="128"/>
      <c r="G9" s="128"/>
      <c r="H9" s="128"/>
      <c r="I9" s="128"/>
      <c r="J9" s="128"/>
      <c r="K9" s="128"/>
    </row>
    <row r="10" spans="1:77" s="90" customFormat="1">
      <c r="A10" s="106">
        <f>A9+1</f>
        <v>2</v>
      </c>
      <c r="B10" s="99" t="s">
        <v>381</v>
      </c>
      <c r="C10" s="85">
        <f>SUM(C11:C12)</f>
        <v>0</v>
      </c>
      <c r="D10" s="151">
        <f t="shared" ref="D10:K10" si="0">SUM(D11:D12)</f>
        <v>0</v>
      </c>
      <c r="E10" s="151">
        <f t="shared" si="0"/>
        <v>0</v>
      </c>
      <c r="F10" s="151">
        <f t="shared" si="0"/>
        <v>0</v>
      </c>
      <c r="G10" s="151">
        <f t="shared" si="0"/>
        <v>0</v>
      </c>
      <c r="H10" s="151">
        <f t="shared" si="0"/>
        <v>0</v>
      </c>
      <c r="I10" s="151">
        <f t="shared" si="0"/>
        <v>0</v>
      </c>
      <c r="J10" s="151">
        <f t="shared" si="0"/>
        <v>0</v>
      </c>
      <c r="K10" s="151">
        <f t="shared" si="0"/>
        <v>0</v>
      </c>
      <c r="L10" s="142"/>
      <c r="M10" s="142"/>
      <c r="N10" s="142"/>
      <c r="O10" s="142"/>
      <c r="P10" s="142"/>
      <c r="Q10" s="142"/>
      <c r="R10" s="142"/>
      <c r="S10" s="178"/>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1:77">
      <c r="A11" s="41" t="str">
        <f>A10&amp;"A"</f>
        <v>2A</v>
      </c>
      <c r="B11" s="13" t="s">
        <v>3</v>
      </c>
      <c r="C11" s="128"/>
      <c r="D11" s="128"/>
      <c r="E11" s="128"/>
      <c r="F11" s="128"/>
      <c r="G11" s="128"/>
      <c r="H11" s="128"/>
      <c r="I11" s="128"/>
      <c r="J11" s="128"/>
      <c r="K11" s="128"/>
    </row>
    <row r="12" spans="1:77">
      <c r="A12" s="41" t="str">
        <f>A10&amp;"B"</f>
        <v>2B</v>
      </c>
      <c r="B12" s="13" t="s">
        <v>347</v>
      </c>
      <c r="C12" s="128"/>
      <c r="D12" s="128"/>
      <c r="E12" s="128"/>
      <c r="F12" s="128"/>
      <c r="G12" s="128"/>
      <c r="H12" s="128"/>
      <c r="I12" s="128"/>
      <c r="J12" s="128"/>
      <c r="K12" s="128"/>
    </row>
    <row r="13" spans="1:77" s="218" customFormat="1">
      <c r="A13" s="231">
        <v>3</v>
      </c>
      <c r="B13" s="219" t="s">
        <v>676</v>
      </c>
      <c r="C13" s="70"/>
      <c r="D13" s="70"/>
      <c r="E13" s="70"/>
      <c r="F13" s="70"/>
      <c r="G13" s="70"/>
      <c r="H13" s="70"/>
      <c r="I13" s="70"/>
      <c r="J13" s="70"/>
      <c r="K13" s="70"/>
    </row>
    <row r="14" spans="1:77" s="90" customFormat="1">
      <c r="A14" s="106">
        <v>4</v>
      </c>
      <c r="B14" s="217" t="s">
        <v>367</v>
      </c>
      <c r="C14" s="128"/>
      <c r="D14" s="128"/>
      <c r="E14" s="128"/>
      <c r="F14" s="128"/>
      <c r="G14" s="128"/>
      <c r="H14" s="128"/>
      <c r="I14" s="128"/>
      <c r="J14" s="128"/>
      <c r="K14" s="128"/>
      <c r="L14" s="142"/>
      <c r="M14" s="142"/>
      <c r="N14" s="142"/>
      <c r="O14" s="142"/>
      <c r="P14" s="142"/>
      <c r="Q14" s="142"/>
      <c r="R14" s="142"/>
      <c r="S14" s="178"/>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row>
    <row r="15" spans="1:77" s="94" customFormat="1">
      <c r="A15" s="106">
        <f>A14+1</f>
        <v>5</v>
      </c>
      <c r="B15" s="99" t="s">
        <v>10</v>
      </c>
      <c r="C15" s="128"/>
      <c r="D15" s="128"/>
      <c r="E15" s="128"/>
      <c r="F15" s="128"/>
      <c r="G15" s="128"/>
      <c r="H15" s="128"/>
      <c r="I15" s="128"/>
      <c r="J15" s="128"/>
      <c r="K15" s="128"/>
      <c r="L15" s="130"/>
      <c r="M15" s="130"/>
      <c r="N15" s="130"/>
      <c r="O15" s="130"/>
      <c r="P15" s="130"/>
      <c r="Q15" s="130"/>
      <c r="R15" s="130"/>
      <c r="S15" s="176"/>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row>
    <row r="16" spans="1:77" s="90" customFormat="1">
      <c r="A16" s="106">
        <f>A15+1</f>
        <v>6</v>
      </c>
      <c r="B16" s="99" t="s">
        <v>11</v>
      </c>
      <c r="C16" s="85">
        <f>SUM(C17:C19)</f>
        <v>0</v>
      </c>
      <c r="D16" s="151">
        <f t="shared" ref="D16:K16" si="1">SUM(D17:D19)</f>
        <v>0</v>
      </c>
      <c r="E16" s="151">
        <f t="shared" si="1"/>
        <v>0</v>
      </c>
      <c r="F16" s="151">
        <f t="shared" si="1"/>
        <v>0</v>
      </c>
      <c r="G16" s="151">
        <f t="shared" si="1"/>
        <v>0</v>
      </c>
      <c r="H16" s="151">
        <f t="shared" si="1"/>
        <v>0</v>
      </c>
      <c r="I16" s="151">
        <f t="shared" si="1"/>
        <v>0</v>
      </c>
      <c r="J16" s="151">
        <f t="shared" si="1"/>
        <v>0</v>
      </c>
      <c r="K16" s="151">
        <f t="shared" si="1"/>
        <v>0</v>
      </c>
      <c r="L16" s="142"/>
      <c r="M16" s="142"/>
      <c r="N16" s="142"/>
      <c r="O16" s="142"/>
      <c r="P16" s="142"/>
      <c r="Q16" s="142"/>
      <c r="R16" s="142"/>
      <c r="S16" s="178"/>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row>
    <row r="17" spans="1:77" s="94" customFormat="1">
      <c r="A17" s="41" t="str">
        <f>A16&amp;"A"</f>
        <v>6A</v>
      </c>
      <c r="B17" s="13" t="s">
        <v>60</v>
      </c>
      <c r="C17" s="128"/>
      <c r="D17" s="128"/>
      <c r="E17" s="128"/>
      <c r="F17" s="128"/>
      <c r="G17" s="128"/>
      <c r="H17" s="128"/>
      <c r="I17" s="128"/>
      <c r="J17" s="128"/>
      <c r="K17" s="128"/>
      <c r="L17" s="130"/>
      <c r="M17" s="130"/>
      <c r="N17" s="130"/>
      <c r="O17" s="130"/>
      <c r="P17" s="130"/>
      <c r="Q17" s="130"/>
      <c r="R17" s="130"/>
      <c r="S17" s="176"/>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row>
    <row r="18" spans="1:77" s="94" customFormat="1">
      <c r="A18" s="41" t="str">
        <f>A16&amp;"B"</f>
        <v>6B</v>
      </c>
      <c r="B18" s="13" t="s">
        <v>59</v>
      </c>
      <c r="C18" s="128"/>
      <c r="D18" s="128"/>
      <c r="E18" s="128"/>
      <c r="F18" s="128"/>
      <c r="G18" s="128"/>
      <c r="H18" s="128"/>
      <c r="I18" s="128"/>
      <c r="J18" s="128"/>
      <c r="K18" s="128"/>
      <c r="L18" s="130"/>
      <c r="M18" s="130"/>
      <c r="N18" s="130"/>
      <c r="O18" s="130"/>
      <c r="P18" s="130"/>
      <c r="Q18" s="130"/>
      <c r="R18" s="130"/>
      <c r="S18" s="176"/>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row>
    <row r="19" spans="1:77" s="94" customFormat="1" ht="18.75">
      <c r="A19" s="41" t="str">
        <f>A16&amp;"C"</f>
        <v>6C</v>
      </c>
      <c r="B19" s="13" t="s">
        <v>346</v>
      </c>
      <c r="C19" s="128"/>
      <c r="D19" s="128"/>
      <c r="E19" s="128"/>
      <c r="F19" s="128"/>
      <c r="G19" s="128"/>
      <c r="H19" s="128"/>
      <c r="I19" s="128"/>
      <c r="J19" s="128"/>
      <c r="K19" s="128"/>
      <c r="L19" s="130"/>
      <c r="M19" s="130"/>
      <c r="N19" s="130"/>
      <c r="O19" s="130"/>
      <c r="P19" s="130"/>
      <c r="Q19" s="130"/>
      <c r="R19" s="130"/>
      <c r="S19" s="177" t="s">
        <v>343</v>
      </c>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row>
    <row r="20" spans="1:77" s="94" customFormat="1" ht="18.75">
      <c r="A20" s="106">
        <f>A16+1</f>
        <v>7</v>
      </c>
      <c r="B20" s="99" t="s">
        <v>417</v>
      </c>
      <c r="C20" s="187">
        <f t="shared" ref="C20:K20" si="2">SUM(C21:C22)</f>
        <v>0</v>
      </c>
      <c r="D20" s="187">
        <f t="shared" si="2"/>
        <v>0</v>
      </c>
      <c r="E20" s="187">
        <f t="shared" si="2"/>
        <v>0</v>
      </c>
      <c r="F20" s="187">
        <f t="shared" si="2"/>
        <v>0</v>
      </c>
      <c r="G20" s="187">
        <f t="shared" si="2"/>
        <v>0</v>
      </c>
      <c r="H20" s="187">
        <f t="shared" si="2"/>
        <v>0</v>
      </c>
      <c r="I20" s="187">
        <f t="shared" si="2"/>
        <v>0</v>
      </c>
      <c r="J20" s="187">
        <f t="shared" si="2"/>
        <v>0</v>
      </c>
      <c r="K20" s="187">
        <f t="shared" si="2"/>
        <v>0</v>
      </c>
      <c r="L20" s="130"/>
      <c r="M20" s="130"/>
      <c r="N20" s="130"/>
      <c r="O20" s="130"/>
      <c r="P20" s="130"/>
      <c r="Q20" s="130"/>
      <c r="R20" s="130"/>
      <c r="S20" s="177" t="s">
        <v>344</v>
      </c>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row>
    <row r="21" spans="1:77" s="94" customFormat="1" ht="18.75">
      <c r="A21" s="41" t="str">
        <f>A20&amp;"A"</f>
        <v>7A</v>
      </c>
      <c r="B21" s="13" t="s">
        <v>528</v>
      </c>
      <c r="C21" s="128"/>
      <c r="D21" s="128"/>
      <c r="E21" s="128"/>
      <c r="F21" s="128"/>
      <c r="G21" s="128"/>
      <c r="H21" s="128"/>
      <c r="I21" s="128"/>
      <c r="J21" s="128"/>
      <c r="K21" s="128"/>
      <c r="L21" s="130"/>
      <c r="M21" s="130"/>
      <c r="N21" s="130"/>
      <c r="O21" s="130"/>
      <c r="P21" s="130"/>
      <c r="Q21" s="130"/>
      <c r="R21" s="130"/>
      <c r="S21" s="177" t="s">
        <v>345</v>
      </c>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row>
    <row r="22" spans="1:77" s="94" customFormat="1">
      <c r="A22" s="41" t="str">
        <f>A20&amp;"B"</f>
        <v>7B</v>
      </c>
      <c r="B22" s="13" t="s">
        <v>84</v>
      </c>
      <c r="C22" s="128"/>
      <c r="D22" s="128"/>
      <c r="E22" s="128"/>
      <c r="F22" s="128"/>
      <c r="G22" s="128"/>
      <c r="H22" s="128"/>
      <c r="I22" s="128"/>
      <c r="J22" s="128"/>
      <c r="K22" s="128"/>
      <c r="L22" s="130"/>
      <c r="M22" s="130"/>
      <c r="N22" s="130"/>
      <c r="O22" s="130"/>
      <c r="P22" s="130"/>
      <c r="Q22" s="130"/>
      <c r="R22" s="130"/>
      <c r="S22" s="176"/>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row>
    <row r="23" spans="1:77" s="90" customFormat="1">
      <c r="A23" s="106">
        <f>A20+1</f>
        <v>8</v>
      </c>
      <c r="B23" s="99" t="s">
        <v>583</v>
      </c>
      <c r="C23" s="128"/>
      <c r="D23" s="128"/>
      <c r="E23" s="128"/>
      <c r="F23" s="128"/>
      <c r="G23" s="128"/>
      <c r="H23" s="128"/>
      <c r="I23" s="128"/>
      <c r="J23" s="128"/>
      <c r="K23" s="128"/>
      <c r="L23" s="142"/>
      <c r="M23" s="142"/>
      <c r="N23" s="142"/>
      <c r="O23" s="142"/>
      <c r="P23" s="142"/>
      <c r="Q23" s="142"/>
      <c r="R23" s="142"/>
      <c r="S23" s="178"/>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row>
    <row r="24" spans="1:77" s="90" customFormat="1">
      <c r="A24" s="214">
        <f>A23+1</f>
        <v>9</v>
      </c>
      <c r="B24" s="219" t="s">
        <v>833</v>
      </c>
      <c r="C24" s="128"/>
      <c r="D24" s="128"/>
      <c r="E24" s="128"/>
      <c r="F24" s="128"/>
      <c r="G24" s="128"/>
      <c r="H24" s="128"/>
      <c r="I24" s="128"/>
      <c r="J24" s="128"/>
      <c r="K24" s="128"/>
      <c r="L24" s="142"/>
      <c r="M24" s="142"/>
      <c r="N24" s="142"/>
      <c r="O24" s="142"/>
      <c r="P24" s="142"/>
      <c r="Q24" s="142"/>
      <c r="R24" s="142"/>
      <c r="S24" s="178"/>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row>
    <row r="25" spans="1:77" s="195" customFormat="1">
      <c r="A25" s="316">
        <f>A24+1</f>
        <v>10</v>
      </c>
      <c r="B25" s="99" t="s">
        <v>679</v>
      </c>
      <c r="C25" s="221"/>
      <c r="D25" s="221"/>
      <c r="E25" s="221"/>
      <c r="F25" s="221"/>
      <c r="G25" s="221"/>
      <c r="H25" s="221"/>
      <c r="I25" s="221"/>
      <c r="J25" s="221"/>
      <c r="K25" s="221"/>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c r="BJ25" s="383"/>
      <c r="BK25" s="383"/>
      <c r="BL25" s="383"/>
      <c r="BM25" s="383"/>
      <c r="BN25" s="383"/>
      <c r="BO25" s="383"/>
      <c r="BP25" s="383"/>
      <c r="BQ25" s="383"/>
      <c r="BR25" s="383"/>
      <c r="BS25" s="383"/>
      <c r="BT25" s="383"/>
      <c r="BU25" s="383"/>
      <c r="BV25" s="383"/>
      <c r="BW25" s="383"/>
      <c r="BX25" s="383"/>
      <c r="BY25" s="383"/>
    </row>
    <row r="26" spans="1:77" s="195" customFormat="1">
      <c r="A26" s="316">
        <f t="shared" ref="A26:A31" si="3">A25+1</f>
        <v>11</v>
      </c>
      <c r="B26" s="99" t="s">
        <v>677</v>
      </c>
      <c r="C26" s="221"/>
      <c r="D26" s="221"/>
      <c r="E26" s="221"/>
      <c r="F26" s="221"/>
      <c r="G26" s="221"/>
      <c r="H26" s="221"/>
      <c r="I26" s="221"/>
      <c r="J26" s="221"/>
      <c r="K26" s="221"/>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c r="BK26" s="383"/>
      <c r="BL26" s="383"/>
      <c r="BM26" s="383"/>
      <c r="BN26" s="383"/>
      <c r="BO26" s="383"/>
      <c r="BP26" s="383"/>
      <c r="BQ26" s="383"/>
      <c r="BR26" s="383"/>
      <c r="BS26" s="383"/>
      <c r="BT26" s="383"/>
      <c r="BU26" s="383"/>
      <c r="BV26" s="383"/>
      <c r="BW26" s="383"/>
      <c r="BX26" s="383"/>
      <c r="BY26" s="383"/>
    </row>
    <row r="27" spans="1:77" s="195" customFormat="1">
      <c r="A27" s="316">
        <f t="shared" si="3"/>
        <v>12</v>
      </c>
      <c r="B27" s="99" t="s">
        <v>678</v>
      </c>
      <c r="C27" s="221"/>
      <c r="D27" s="221"/>
      <c r="E27" s="221"/>
      <c r="F27" s="221"/>
      <c r="G27" s="221"/>
      <c r="H27" s="221"/>
      <c r="I27" s="221"/>
      <c r="J27" s="221"/>
      <c r="K27" s="221"/>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c r="BN27" s="383"/>
      <c r="BO27" s="383"/>
      <c r="BP27" s="383"/>
      <c r="BQ27" s="383"/>
      <c r="BR27" s="383"/>
      <c r="BS27" s="383"/>
      <c r="BT27" s="383"/>
      <c r="BU27" s="383"/>
      <c r="BV27" s="383"/>
      <c r="BW27" s="383"/>
      <c r="BX27" s="383"/>
      <c r="BY27" s="383"/>
    </row>
    <row r="28" spans="1:77" s="90" customFormat="1">
      <c r="A28" s="106">
        <f t="shared" si="3"/>
        <v>13</v>
      </c>
      <c r="B28" s="99" t="s">
        <v>37</v>
      </c>
      <c r="C28" s="128"/>
      <c r="D28" s="128"/>
      <c r="E28" s="128"/>
      <c r="F28" s="128"/>
      <c r="G28" s="128"/>
      <c r="H28" s="128"/>
      <c r="I28" s="128"/>
      <c r="J28" s="128"/>
      <c r="K28" s="128"/>
      <c r="L28" s="142"/>
      <c r="M28" s="142"/>
      <c r="N28" s="142"/>
      <c r="O28" s="142"/>
      <c r="P28" s="519"/>
      <c r="Q28" s="142"/>
      <c r="R28" s="142"/>
      <c r="S28" s="178"/>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row>
    <row r="29" spans="1:77" s="90" customFormat="1">
      <c r="A29" s="106">
        <f t="shared" si="3"/>
        <v>14</v>
      </c>
      <c r="B29" s="99" t="s">
        <v>270</v>
      </c>
      <c r="C29" s="128"/>
      <c r="D29" s="128"/>
      <c r="E29" s="128"/>
      <c r="F29" s="128"/>
      <c r="G29" s="128"/>
      <c r="H29" s="128"/>
      <c r="I29" s="128"/>
      <c r="J29" s="128"/>
      <c r="K29" s="128"/>
      <c r="L29" s="142"/>
      <c r="M29" s="142"/>
      <c r="N29" s="142"/>
      <c r="O29" s="142"/>
      <c r="P29" s="519"/>
      <c r="Q29" s="142"/>
      <c r="R29" s="142"/>
      <c r="S29" s="178"/>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row>
    <row r="30" spans="1:77" s="90" customFormat="1">
      <c r="A30" s="106">
        <f t="shared" si="3"/>
        <v>15</v>
      </c>
      <c r="B30" s="219" t="s">
        <v>852</v>
      </c>
      <c r="C30" s="128"/>
      <c r="D30" s="128"/>
      <c r="E30" s="128"/>
      <c r="F30" s="128"/>
      <c r="G30" s="128"/>
      <c r="H30" s="128"/>
      <c r="I30" s="128"/>
      <c r="J30" s="128"/>
      <c r="K30" s="128"/>
      <c r="L30" s="142"/>
      <c r="M30" s="142"/>
      <c r="N30" s="142"/>
      <c r="O30" s="142"/>
      <c r="P30" s="142"/>
      <c r="Q30" s="142"/>
      <c r="R30" s="142"/>
      <c r="S30" s="178"/>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row>
    <row r="31" spans="1:77" s="212" customFormat="1">
      <c r="A31" s="214">
        <f t="shared" si="3"/>
        <v>16</v>
      </c>
      <c r="B31" s="219" t="s">
        <v>38</v>
      </c>
      <c r="C31" s="128"/>
      <c r="D31" s="128"/>
      <c r="E31" s="128"/>
      <c r="F31" s="128"/>
      <c r="G31" s="128"/>
      <c r="H31" s="128"/>
      <c r="I31" s="128"/>
      <c r="J31" s="128"/>
      <c r="K31" s="12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row>
    <row r="32" spans="1:77" s="90" customFormat="1">
      <c r="A32" s="466"/>
      <c r="B32" s="349"/>
      <c r="C32" s="349"/>
      <c r="D32" s="349"/>
      <c r="E32" s="349"/>
      <c r="F32" s="349"/>
      <c r="G32" s="349"/>
      <c r="H32" s="349"/>
      <c r="I32" s="349"/>
      <c r="J32" s="349"/>
      <c r="K32" s="349"/>
      <c r="L32" s="142"/>
      <c r="M32" s="142"/>
      <c r="N32" s="142"/>
      <c r="O32" s="142"/>
      <c r="P32" s="142"/>
      <c r="Q32" s="142"/>
      <c r="R32" s="142"/>
      <c r="S32" s="178"/>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row>
    <row r="33" spans="1:77" s="90" customFormat="1">
      <c r="A33" s="132">
        <f>A31+1</f>
        <v>17</v>
      </c>
      <c r="B33" s="101" t="s">
        <v>824</v>
      </c>
      <c r="C33" s="185">
        <f>SUM(C9,C10,SUM(C13:C16),C20,SUM(C23:C31))</f>
        <v>0</v>
      </c>
      <c r="D33" s="185">
        <f t="shared" ref="D33:K33" si="4">SUM(D9,D10,SUM(D13:D16),D20,SUM(D23:D31))</f>
        <v>0</v>
      </c>
      <c r="E33" s="185">
        <f t="shared" si="4"/>
        <v>0</v>
      </c>
      <c r="F33" s="185">
        <f t="shared" si="4"/>
        <v>0</v>
      </c>
      <c r="G33" s="185">
        <f t="shared" si="4"/>
        <v>0</v>
      </c>
      <c r="H33" s="185">
        <f t="shared" si="4"/>
        <v>0</v>
      </c>
      <c r="I33" s="185">
        <f t="shared" si="4"/>
        <v>0</v>
      </c>
      <c r="J33" s="185">
        <f t="shared" si="4"/>
        <v>0</v>
      </c>
      <c r="K33" s="185">
        <f t="shared" si="4"/>
        <v>0</v>
      </c>
      <c r="L33" s="142"/>
      <c r="M33" s="142"/>
      <c r="N33" s="142"/>
      <c r="O33" s="142"/>
      <c r="P33" s="142"/>
      <c r="Q33" s="142"/>
      <c r="R33" s="142"/>
      <c r="S33" s="178"/>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row>
    <row r="34" spans="1:77" s="90" customFormat="1">
      <c r="A34" s="466"/>
      <c r="B34" s="413"/>
      <c r="C34" s="408"/>
      <c r="D34" s="520"/>
      <c r="E34" s="520"/>
      <c r="F34" s="520"/>
      <c r="G34" s="520"/>
      <c r="H34" s="520"/>
      <c r="I34" s="520"/>
      <c r="J34" s="520"/>
      <c r="K34" s="520"/>
      <c r="L34" s="142"/>
      <c r="M34" s="142"/>
      <c r="N34" s="142"/>
      <c r="O34" s="142"/>
      <c r="P34" s="142"/>
      <c r="Q34" s="142"/>
      <c r="R34" s="142"/>
      <c r="S34" s="178"/>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row>
    <row r="35" spans="1:77" s="94" customFormat="1">
      <c r="A35" s="466"/>
      <c r="B35" s="9" t="s">
        <v>507</v>
      </c>
      <c r="C35" s="408"/>
      <c r="D35" s="520"/>
      <c r="E35" s="520"/>
      <c r="F35" s="520"/>
      <c r="G35" s="520"/>
      <c r="H35" s="520"/>
      <c r="I35" s="520"/>
      <c r="J35" s="520"/>
      <c r="K35" s="520"/>
      <c r="L35" s="130"/>
      <c r="M35" s="130"/>
      <c r="N35" s="130"/>
      <c r="O35" s="130"/>
      <c r="P35" s="130"/>
      <c r="Q35" s="130"/>
      <c r="R35" s="130"/>
      <c r="S35" s="176"/>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row>
    <row r="36" spans="1:77" s="94" customFormat="1">
      <c r="A36" s="106">
        <f>A33+1</f>
        <v>18</v>
      </c>
      <c r="B36" s="99" t="s">
        <v>380</v>
      </c>
      <c r="C36" s="133"/>
      <c r="D36" s="133"/>
      <c r="E36" s="133"/>
      <c r="F36" s="133"/>
      <c r="G36" s="133"/>
      <c r="H36" s="133"/>
      <c r="I36" s="133"/>
      <c r="J36" s="133"/>
      <c r="K36" s="133"/>
      <c r="L36" s="130"/>
      <c r="M36" s="130"/>
      <c r="N36" s="130"/>
      <c r="O36" s="130"/>
      <c r="P36" s="130"/>
      <c r="Q36" s="130"/>
      <c r="R36" s="130"/>
      <c r="S36" s="176"/>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row>
    <row r="37" spans="1:77" s="90" customFormat="1">
      <c r="A37" s="106">
        <f>A36+1</f>
        <v>19</v>
      </c>
      <c r="B37" s="99" t="s">
        <v>381</v>
      </c>
      <c r="C37" s="360"/>
      <c r="D37" s="521"/>
      <c r="E37" s="521"/>
      <c r="F37" s="521"/>
      <c r="G37" s="521"/>
      <c r="H37" s="521"/>
      <c r="I37" s="521"/>
      <c r="J37" s="521"/>
      <c r="K37" s="521"/>
      <c r="L37" s="142"/>
      <c r="M37" s="142"/>
      <c r="N37" s="142"/>
      <c r="O37" s="142"/>
      <c r="P37" s="142"/>
      <c r="Q37" s="142"/>
      <c r="R37" s="142"/>
      <c r="S37" s="178"/>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row>
    <row r="38" spans="1:77" s="94" customFormat="1">
      <c r="A38" s="41" t="str">
        <f>A37&amp;"A"</f>
        <v>19A</v>
      </c>
      <c r="B38" s="13" t="s">
        <v>3</v>
      </c>
      <c r="C38" s="133"/>
      <c r="D38" s="133"/>
      <c r="E38" s="133"/>
      <c r="F38" s="133"/>
      <c r="G38" s="133"/>
      <c r="H38" s="133"/>
      <c r="I38" s="133"/>
      <c r="J38" s="133"/>
      <c r="K38" s="133"/>
      <c r="L38" s="130"/>
      <c r="M38" s="130"/>
      <c r="N38" s="130"/>
      <c r="O38" s="130"/>
      <c r="P38" s="130"/>
      <c r="Q38" s="130"/>
      <c r="R38" s="130"/>
      <c r="S38" s="176"/>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row>
    <row r="39" spans="1:77" s="94" customFormat="1">
      <c r="A39" s="41" t="str">
        <f>A37&amp;"B"</f>
        <v>19B</v>
      </c>
      <c r="B39" s="13" t="s">
        <v>4</v>
      </c>
      <c r="C39" s="133"/>
      <c r="D39" s="133"/>
      <c r="E39" s="133"/>
      <c r="F39" s="133"/>
      <c r="G39" s="133"/>
      <c r="H39" s="133"/>
      <c r="I39" s="133"/>
      <c r="J39" s="133"/>
      <c r="K39" s="133"/>
      <c r="L39" s="130"/>
      <c r="M39" s="130"/>
      <c r="N39" s="130"/>
      <c r="O39" s="130"/>
      <c r="P39" s="130"/>
      <c r="Q39" s="130"/>
      <c r="R39" s="130"/>
      <c r="S39" s="176"/>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row>
    <row r="40" spans="1:77" s="218" customFormat="1">
      <c r="A40" s="231">
        <f>A37+1</f>
        <v>20</v>
      </c>
      <c r="B40" s="219" t="s">
        <v>676</v>
      </c>
      <c r="C40" s="70"/>
      <c r="D40" s="70"/>
      <c r="E40" s="70"/>
      <c r="F40" s="70"/>
      <c r="G40" s="70"/>
      <c r="H40" s="70"/>
      <c r="I40" s="70"/>
      <c r="J40" s="70"/>
      <c r="K40" s="70"/>
    </row>
    <row r="41" spans="1:77" s="90" customFormat="1">
      <c r="A41" s="106">
        <f>A40+1</f>
        <v>21</v>
      </c>
      <c r="B41" s="99" t="s">
        <v>367</v>
      </c>
      <c r="C41" s="133"/>
      <c r="D41" s="133"/>
      <c r="E41" s="133"/>
      <c r="F41" s="133"/>
      <c r="G41" s="133"/>
      <c r="H41" s="133"/>
      <c r="I41" s="133"/>
      <c r="J41" s="133"/>
      <c r="K41" s="133"/>
      <c r="L41" s="142"/>
      <c r="M41" s="142"/>
      <c r="N41" s="142"/>
      <c r="O41" s="142"/>
      <c r="P41" s="142"/>
      <c r="Q41" s="142"/>
      <c r="R41" s="142"/>
      <c r="S41" s="178"/>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row>
    <row r="42" spans="1:77" s="94" customFormat="1">
      <c r="A42" s="106">
        <f>A41+1</f>
        <v>22</v>
      </c>
      <c r="B42" s="99" t="s">
        <v>10</v>
      </c>
      <c r="C42" s="133"/>
      <c r="D42" s="133"/>
      <c r="E42" s="133"/>
      <c r="F42" s="133"/>
      <c r="G42" s="133"/>
      <c r="H42" s="133"/>
      <c r="I42" s="133"/>
      <c r="J42" s="133"/>
      <c r="K42" s="133"/>
      <c r="L42" s="130"/>
      <c r="M42" s="130"/>
      <c r="N42" s="130"/>
      <c r="O42" s="130"/>
      <c r="P42" s="130"/>
      <c r="Q42" s="130"/>
      <c r="R42" s="130"/>
      <c r="S42" s="176"/>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row>
    <row r="43" spans="1:77" s="90" customFormat="1">
      <c r="A43" s="106">
        <f>A42+1</f>
        <v>23</v>
      </c>
      <c r="B43" s="99" t="s">
        <v>11</v>
      </c>
      <c r="C43" s="360"/>
      <c r="D43" s="521"/>
      <c r="E43" s="521"/>
      <c r="F43" s="521"/>
      <c r="G43" s="521"/>
      <c r="H43" s="521"/>
      <c r="I43" s="521"/>
      <c r="J43" s="521"/>
      <c r="K43" s="521"/>
      <c r="L43" s="142"/>
      <c r="M43" s="142"/>
      <c r="N43" s="142"/>
      <c r="O43" s="142"/>
      <c r="P43" s="142"/>
      <c r="Q43" s="142"/>
      <c r="R43" s="142"/>
      <c r="S43" s="178"/>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row>
    <row r="44" spans="1:77" s="94" customFormat="1">
      <c r="A44" s="41" t="str">
        <f>A43&amp;"A"</f>
        <v>23A</v>
      </c>
      <c r="B44" s="13" t="s">
        <v>60</v>
      </c>
      <c r="C44" s="133"/>
      <c r="D44" s="133"/>
      <c r="E44" s="133"/>
      <c r="F44" s="133"/>
      <c r="G44" s="133"/>
      <c r="H44" s="133"/>
      <c r="I44" s="133"/>
      <c r="J44" s="133"/>
      <c r="K44" s="133"/>
      <c r="L44" s="130"/>
      <c r="M44" s="130"/>
      <c r="N44" s="130"/>
      <c r="O44" s="130"/>
      <c r="P44" s="130"/>
      <c r="Q44" s="130"/>
      <c r="R44" s="130"/>
      <c r="S44" s="176"/>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row>
    <row r="45" spans="1:77" s="94" customFormat="1">
      <c r="A45" s="41" t="str">
        <f>A43&amp;"B"</f>
        <v>23B</v>
      </c>
      <c r="B45" s="13" t="s">
        <v>59</v>
      </c>
      <c r="C45" s="133"/>
      <c r="D45" s="133"/>
      <c r="E45" s="133"/>
      <c r="F45" s="133"/>
      <c r="G45" s="133"/>
      <c r="H45" s="133"/>
      <c r="I45" s="133"/>
      <c r="J45" s="133"/>
      <c r="K45" s="133"/>
      <c r="L45" s="130"/>
      <c r="M45" s="130"/>
      <c r="N45" s="130"/>
      <c r="O45" s="130"/>
      <c r="P45" s="130"/>
      <c r="Q45" s="130"/>
      <c r="R45" s="130"/>
      <c r="S45" s="176"/>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row>
    <row r="46" spans="1:77" s="94" customFormat="1">
      <c r="A46" s="41" t="str">
        <f>A43&amp;"C"</f>
        <v>23C</v>
      </c>
      <c r="B46" s="13" t="s">
        <v>346</v>
      </c>
      <c r="C46" s="133"/>
      <c r="D46" s="133"/>
      <c r="E46" s="133"/>
      <c r="F46" s="133"/>
      <c r="G46" s="133"/>
      <c r="H46" s="133"/>
      <c r="I46" s="133"/>
      <c r="J46" s="133"/>
      <c r="K46" s="133"/>
      <c r="L46" s="130"/>
      <c r="M46" s="130"/>
      <c r="N46" s="130"/>
      <c r="O46" s="130"/>
      <c r="P46" s="130"/>
      <c r="Q46" s="130"/>
      <c r="R46" s="130"/>
      <c r="S46" s="176"/>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row>
    <row r="47" spans="1:77" s="94" customFormat="1">
      <c r="A47" s="106">
        <f>A43+1</f>
        <v>24</v>
      </c>
      <c r="B47" s="99" t="s">
        <v>417</v>
      </c>
      <c r="C47" s="360"/>
      <c r="D47" s="521"/>
      <c r="E47" s="521"/>
      <c r="F47" s="521"/>
      <c r="G47" s="521"/>
      <c r="H47" s="521"/>
      <c r="I47" s="521"/>
      <c r="J47" s="521"/>
      <c r="K47" s="521"/>
      <c r="L47" s="130"/>
      <c r="M47" s="130"/>
      <c r="N47" s="130"/>
      <c r="O47" s="130"/>
      <c r="P47" s="130"/>
      <c r="Q47" s="130"/>
      <c r="R47" s="130"/>
      <c r="S47" s="176"/>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row>
    <row r="48" spans="1:77" s="94" customFormat="1">
      <c r="A48" s="41" t="str">
        <f>A47&amp;"A"</f>
        <v>24A</v>
      </c>
      <c r="B48" s="13" t="s">
        <v>528</v>
      </c>
      <c r="C48" s="133"/>
      <c r="D48" s="133"/>
      <c r="E48" s="133"/>
      <c r="F48" s="133"/>
      <c r="G48" s="133"/>
      <c r="H48" s="133"/>
      <c r="I48" s="133"/>
      <c r="J48" s="133"/>
      <c r="K48" s="133"/>
      <c r="L48" s="130"/>
      <c r="M48" s="130"/>
      <c r="N48" s="130"/>
      <c r="O48" s="130"/>
      <c r="P48" s="130"/>
      <c r="Q48" s="130"/>
      <c r="R48" s="130"/>
      <c r="S48" s="176"/>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row>
    <row r="49" spans="1:77" s="94" customFormat="1">
      <c r="A49" s="41" t="str">
        <f>A47&amp;"B"</f>
        <v>24B</v>
      </c>
      <c r="B49" s="13" t="s">
        <v>84</v>
      </c>
      <c r="C49" s="133"/>
      <c r="D49" s="133"/>
      <c r="E49" s="133"/>
      <c r="F49" s="133"/>
      <c r="G49" s="133"/>
      <c r="H49" s="133"/>
      <c r="I49" s="133"/>
      <c r="J49" s="133"/>
      <c r="K49" s="133"/>
      <c r="L49" s="130"/>
      <c r="M49" s="130"/>
      <c r="N49" s="130"/>
      <c r="O49" s="130"/>
      <c r="P49" s="130"/>
      <c r="Q49" s="130"/>
      <c r="R49" s="130"/>
      <c r="S49" s="176"/>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row>
    <row r="50" spans="1:77" s="90" customFormat="1">
      <c r="A50" s="106">
        <f>A47+1</f>
        <v>25</v>
      </c>
      <c r="B50" s="99" t="s">
        <v>510</v>
      </c>
      <c r="C50" s="133"/>
      <c r="D50" s="133"/>
      <c r="E50" s="133"/>
      <c r="F50" s="133"/>
      <c r="G50" s="133"/>
      <c r="H50" s="133"/>
      <c r="I50" s="133"/>
      <c r="J50" s="133"/>
      <c r="K50" s="133"/>
      <c r="L50" s="142"/>
      <c r="M50" s="142"/>
      <c r="N50" s="142"/>
      <c r="O50" s="142"/>
      <c r="P50" s="142"/>
      <c r="Q50" s="142"/>
      <c r="R50" s="142"/>
      <c r="S50" s="178"/>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row>
    <row r="51" spans="1:77" s="90" customFormat="1">
      <c r="A51" s="214">
        <f t="shared" ref="A51:A57" si="5">A50+1</f>
        <v>26</v>
      </c>
      <c r="B51" s="219" t="s">
        <v>833</v>
      </c>
      <c r="C51" s="128"/>
      <c r="D51" s="128"/>
      <c r="E51" s="128"/>
      <c r="F51" s="128"/>
      <c r="G51" s="128"/>
      <c r="H51" s="128"/>
      <c r="I51" s="128"/>
      <c r="J51" s="128"/>
      <c r="K51" s="128"/>
      <c r="L51" s="142"/>
      <c r="M51" s="142"/>
      <c r="N51" s="142"/>
      <c r="O51" s="142"/>
      <c r="P51" s="142"/>
      <c r="Q51" s="142"/>
      <c r="R51" s="142"/>
      <c r="S51" s="178"/>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row>
    <row r="52" spans="1:77" s="90" customFormat="1">
      <c r="A52" s="231">
        <f t="shared" si="5"/>
        <v>27</v>
      </c>
      <c r="B52" s="99" t="s">
        <v>679</v>
      </c>
      <c r="C52" s="128"/>
      <c r="D52" s="128"/>
      <c r="E52" s="128"/>
      <c r="F52" s="128"/>
      <c r="G52" s="128"/>
      <c r="H52" s="128"/>
      <c r="I52" s="128"/>
      <c r="J52" s="128"/>
      <c r="K52" s="128"/>
      <c r="L52" s="142"/>
      <c r="M52" s="142"/>
      <c r="N52" s="142"/>
      <c r="O52" s="142"/>
      <c r="P52" s="142"/>
      <c r="Q52" s="142"/>
      <c r="R52" s="142"/>
      <c r="S52" s="178"/>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142"/>
      <c r="BY52" s="142"/>
    </row>
    <row r="53" spans="1:77" s="90" customFormat="1">
      <c r="A53" s="231">
        <f t="shared" si="5"/>
        <v>28</v>
      </c>
      <c r="B53" s="99" t="s">
        <v>677</v>
      </c>
      <c r="C53" s="128"/>
      <c r="D53" s="128"/>
      <c r="E53" s="128"/>
      <c r="F53" s="128"/>
      <c r="G53" s="128"/>
      <c r="H53" s="128"/>
      <c r="I53" s="128"/>
      <c r="J53" s="128"/>
      <c r="K53" s="128"/>
      <c r="L53" s="142"/>
      <c r="M53" s="142"/>
      <c r="N53" s="142"/>
      <c r="O53" s="142"/>
      <c r="P53" s="142"/>
      <c r="Q53" s="142"/>
      <c r="R53" s="142"/>
      <c r="S53" s="178"/>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row>
    <row r="54" spans="1:77" s="90" customFormat="1">
      <c r="A54" s="231">
        <f t="shared" si="5"/>
        <v>29</v>
      </c>
      <c r="B54" s="99" t="s">
        <v>678</v>
      </c>
      <c r="C54" s="128"/>
      <c r="D54" s="128"/>
      <c r="E54" s="128"/>
      <c r="F54" s="128"/>
      <c r="G54" s="128"/>
      <c r="H54" s="128"/>
      <c r="I54" s="128"/>
      <c r="J54" s="128"/>
      <c r="K54" s="128"/>
      <c r="L54" s="142"/>
      <c r="M54" s="142"/>
      <c r="N54" s="142"/>
      <c r="O54" s="142"/>
      <c r="P54" s="142"/>
      <c r="Q54" s="142"/>
      <c r="R54" s="142"/>
      <c r="S54" s="178"/>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row>
    <row r="55" spans="1:77" s="90" customFormat="1">
      <c r="A55" s="106">
        <f t="shared" si="5"/>
        <v>30</v>
      </c>
      <c r="B55" s="99" t="s">
        <v>37</v>
      </c>
      <c r="C55" s="133"/>
      <c r="D55" s="133"/>
      <c r="E55" s="133"/>
      <c r="F55" s="133"/>
      <c r="G55" s="133"/>
      <c r="H55" s="133"/>
      <c r="I55" s="133"/>
      <c r="J55" s="133"/>
      <c r="K55" s="133"/>
      <c r="L55" s="142"/>
      <c r="M55" s="142"/>
      <c r="N55" s="142"/>
      <c r="O55" s="142"/>
      <c r="P55" s="142"/>
      <c r="Q55" s="142"/>
      <c r="R55" s="142"/>
      <c r="S55" s="178"/>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row>
    <row r="56" spans="1:77" s="90" customFormat="1">
      <c r="A56" s="106">
        <f t="shared" si="5"/>
        <v>31</v>
      </c>
      <c r="B56" s="99" t="s">
        <v>270</v>
      </c>
      <c r="C56" s="133"/>
      <c r="D56" s="133"/>
      <c r="E56" s="133"/>
      <c r="F56" s="133"/>
      <c r="G56" s="133"/>
      <c r="H56" s="133"/>
      <c r="I56" s="133"/>
      <c r="J56" s="133"/>
      <c r="K56" s="133"/>
      <c r="L56" s="142"/>
      <c r="M56" s="142"/>
      <c r="N56" s="142"/>
      <c r="O56" s="142"/>
      <c r="P56" s="142"/>
      <c r="Q56" s="142"/>
      <c r="R56" s="142"/>
      <c r="S56" s="178"/>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row>
    <row r="57" spans="1:77" s="90" customFormat="1">
      <c r="A57" s="106">
        <f t="shared" si="5"/>
        <v>32</v>
      </c>
      <c r="B57" s="219" t="s">
        <v>851</v>
      </c>
      <c r="C57" s="133"/>
      <c r="D57" s="133"/>
      <c r="E57" s="133"/>
      <c r="F57" s="133"/>
      <c r="G57" s="133"/>
      <c r="H57" s="133"/>
      <c r="I57" s="133"/>
      <c r="J57" s="133"/>
      <c r="K57" s="133"/>
      <c r="L57" s="142"/>
      <c r="M57" s="142"/>
      <c r="N57" s="142"/>
      <c r="O57" s="142"/>
      <c r="P57" s="142"/>
      <c r="Q57" s="142"/>
      <c r="R57" s="142"/>
      <c r="S57" s="178"/>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row>
    <row r="58" spans="1:77" s="94" customFormat="1">
      <c r="A58" s="183"/>
      <c r="B58" s="183"/>
      <c r="C58" s="522"/>
      <c r="D58" s="523"/>
      <c r="E58" s="523"/>
      <c r="F58" s="523"/>
      <c r="G58" s="523"/>
      <c r="H58" s="523"/>
      <c r="I58" s="523"/>
      <c r="J58" s="523"/>
      <c r="K58" s="523"/>
      <c r="L58" s="130"/>
      <c r="M58" s="130"/>
      <c r="N58" s="130"/>
      <c r="O58" s="130"/>
      <c r="P58" s="130"/>
      <c r="Q58" s="130"/>
      <c r="R58" s="130"/>
      <c r="S58" s="176"/>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row>
    <row r="59" spans="1:77" s="94" customFormat="1">
      <c r="A59" s="132">
        <f>A57+1</f>
        <v>33</v>
      </c>
      <c r="B59" s="102" t="s">
        <v>191</v>
      </c>
      <c r="C59" s="134">
        <f t="shared" ref="C59:K59" si="6">(SUMPRODUCT(C9:C30,C36:C57))/4</f>
        <v>0</v>
      </c>
      <c r="D59" s="134">
        <f t="shared" si="6"/>
        <v>0</v>
      </c>
      <c r="E59" s="134">
        <f t="shared" si="6"/>
        <v>0</v>
      </c>
      <c r="F59" s="134">
        <f t="shared" si="6"/>
        <v>0</v>
      </c>
      <c r="G59" s="134">
        <f t="shared" si="6"/>
        <v>0</v>
      </c>
      <c r="H59" s="134">
        <f t="shared" si="6"/>
        <v>0</v>
      </c>
      <c r="I59" s="134">
        <f t="shared" si="6"/>
        <v>0</v>
      </c>
      <c r="J59" s="134">
        <f t="shared" si="6"/>
        <v>0</v>
      </c>
      <c r="K59" s="134">
        <f t="shared" si="6"/>
        <v>0</v>
      </c>
      <c r="L59" s="130"/>
      <c r="M59" s="130"/>
      <c r="N59" s="130"/>
      <c r="O59" s="130"/>
      <c r="P59" s="130"/>
      <c r="Q59" s="130"/>
      <c r="R59" s="130"/>
      <c r="S59" s="176"/>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row>
    <row r="60" spans="1:77" s="94" customFormat="1">
      <c r="A60" s="183"/>
      <c r="B60" s="516"/>
      <c r="C60" s="524"/>
      <c r="D60" s="525"/>
      <c r="E60" s="525"/>
      <c r="F60" s="525"/>
      <c r="G60" s="525"/>
      <c r="H60" s="525"/>
      <c r="I60" s="525"/>
      <c r="J60" s="525"/>
      <c r="K60" s="525"/>
      <c r="L60" s="130"/>
      <c r="M60" s="130"/>
      <c r="N60" s="130"/>
      <c r="O60" s="130"/>
      <c r="P60" s="130"/>
      <c r="Q60" s="130"/>
      <c r="R60" s="130"/>
      <c r="S60" s="176"/>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row>
    <row r="61" spans="1:77" s="94" customFormat="1">
      <c r="A61" s="466"/>
      <c r="B61" s="9" t="s">
        <v>825</v>
      </c>
      <c r="C61" s="524"/>
      <c r="D61" s="525"/>
      <c r="E61" s="525"/>
      <c r="F61" s="525"/>
      <c r="G61" s="525"/>
      <c r="H61" s="525"/>
      <c r="I61" s="525"/>
      <c r="J61" s="525"/>
      <c r="K61" s="525"/>
      <c r="L61" s="130"/>
      <c r="M61" s="130"/>
      <c r="N61" s="130"/>
      <c r="O61" s="130"/>
      <c r="P61" s="130"/>
      <c r="Q61" s="130"/>
      <c r="R61" s="130"/>
      <c r="S61" s="176"/>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row>
    <row r="62" spans="1:77" s="90" customFormat="1">
      <c r="A62" s="106">
        <f>A59+1</f>
        <v>34</v>
      </c>
      <c r="B62" s="103" t="s">
        <v>826</v>
      </c>
      <c r="C62" s="85">
        <f>SUM(C63:C67)</f>
        <v>0</v>
      </c>
      <c r="D62" s="151">
        <f t="shared" ref="D62:K62" si="7">SUM(D63:D67)</f>
        <v>0</v>
      </c>
      <c r="E62" s="151">
        <f t="shared" si="7"/>
        <v>0</v>
      </c>
      <c r="F62" s="151">
        <f t="shared" si="7"/>
        <v>0</v>
      </c>
      <c r="G62" s="151">
        <f t="shared" si="7"/>
        <v>0</v>
      </c>
      <c r="H62" s="151">
        <f t="shared" si="7"/>
        <v>0</v>
      </c>
      <c r="I62" s="151">
        <f t="shared" si="7"/>
        <v>0</v>
      </c>
      <c r="J62" s="151">
        <f t="shared" si="7"/>
        <v>0</v>
      </c>
      <c r="K62" s="151">
        <f t="shared" si="7"/>
        <v>0</v>
      </c>
      <c r="L62" s="142"/>
      <c r="M62" s="142"/>
      <c r="N62" s="142"/>
      <c r="O62" s="142"/>
      <c r="P62" s="142"/>
      <c r="Q62" s="142"/>
      <c r="R62" s="142"/>
      <c r="S62" s="178"/>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row>
    <row r="63" spans="1:77" s="94" customFormat="1">
      <c r="A63" s="41" t="str">
        <f>A62&amp;"A"</f>
        <v>34A</v>
      </c>
      <c r="B63" s="13" t="s">
        <v>348</v>
      </c>
      <c r="C63" s="86"/>
      <c r="D63" s="86"/>
      <c r="E63" s="86"/>
      <c r="F63" s="86"/>
      <c r="G63" s="86"/>
      <c r="H63" s="86"/>
      <c r="I63" s="86"/>
      <c r="J63" s="86"/>
      <c r="K63" s="86"/>
      <c r="L63" s="130"/>
      <c r="M63" s="130"/>
      <c r="N63" s="130"/>
      <c r="O63" s="130"/>
      <c r="P63" s="130"/>
      <c r="Q63" s="130"/>
      <c r="R63" s="130"/>
      <c r="S63" s="176"/>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30"/>
      <c r="BL63" s="130"/>
      <c r="BM63" s="130"/>
      <c r="BN63" s="130"/>
      <c r="BO63" s="130"/>
      <c r="BP63" s="130"/>
      <c r="BQ63" s="130"/>
      <c r="BR63" s="130"/>
      <c r="BS63" s="130"/>
      <c r="BT63" s="130"/>
      <c r="BU63" s="130"/>
      <c r="BV63" s="130"/>
      <c r="BW63" s="130"/>
      <c r="BX63" s="130"/>
      <c r="BY63" s="130"/>
    </row>
    <row r="64" spans="1:77" s="94" customFormat="1">
      <c r="A64" s="41" t="str">
        <f>A62&amp;"B"</f>
        <v>34B</v>
      </c>
      <c r="B64" s="13" t="s">
        <v>349</v>
      </c>
      <c r="C64" s="86"/>
      <c r="D64" s="86"/>
      <c r="E64" s="86"/>
      <c r="F64" s="86"/>
      <c r="G64" s="86"/>
      <c r="H64" s="86"/>
      <c r="I64" s="86"/>
      <c r="J64" s="86"/>
      <c r="K64" s="86"/>
      <c r="L64" s="130"/>
      <c r="M64" s="130"/>
      <c r="N64" s="130"/>
      <c r="O64" s="130"/>
      <c r="P64" s="130"/>
      <c r="Q64" s="130"/>
      <c r="R64" s="130"/>
      <c r="S64" s="176"/>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130"/>
      <c r="BY64" s="130"/>
    </row>
    <row r="65" spans="1:77" s="94" customFormat="1">
      <c r="A65" s="41" t="str">
        <f>A62&amp;"C"</f>
        <v>34C</v>
      </c>
      <c r="B65" s="13" t="s">
        <v>192</v>
      </c>
      <c r="C65" s="128"/>
      <c r="D65" s="128"/>
      <c r="E65" s="128"/>
      <c r="F65" s="128"/>
      <c r="G65" s="128"/>
      <c r="H65" s="128"/>
      <c r="I65" s="128"/>
      <c r="J65" s="128"/>
      <c r="K65" s="128"/>
      <c r="L65" s="130"/>
      <c r="M65" s="130"/>
      <c r="N65" s="130"/>
      <c r="O65" s="130"/>
      <c r="P65" s="130"/>
      <c r="Q65" s="130"/>
      <c r="R65" s="130"/>
      <c r="S65" s="176"/>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row>
    <row r="66" spans="1:77" s="94" customFormat="1">
      <c r="A66" s="41" t="str">
        <f>A62&amp;"D"</f>
        <v>34D</v>
      </c>
      <c r="B66" s="13" t="s">
        <v>193</v>
      </c>
      <c r="C66" s="128"/>
      <c r="D66" s="128"/>
      <c r="E66" s="128"/>
      <c r="F66" s="128"/>
      <c r="G66" s="128"/>
      <c r="H66" s="128"/>
      <c r="I66" s="128"/>
      <c r="J66" s="128"/>
      <c r="K66" s="128"/>
      <c r="L66" s="130"/>
      <c r="M66" s="130"/>
      <c r="N66" s="130"/>
      <c r="O66" s="130"/>
      <c r="P66" s="130"/>
      <c r="Q66" s="130"/>
      <c r="R66" s="130"/>
      <c r="S66" s="176"/>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row>
    <row r="67" spans="1:77" s="94" customFormat="1">
      <c r="A67" s="41" t="str">
        <f>A62&amp;"E"</f>
        <v>34E</v>
      </c>
      <c r="B67" s="13" t="s">
        <v>194</v>
      </c>
      <c r="C67" s="128"/>
      <c r="D67" s="128"/>
      <c r="E67" s="128"/>
      <c r="F67" s="128"/>
      <c r="G67" s="128"/>
      <c r="H67" s="128"/>
      <c r="I67" s="128"/>
      <c r="J67" s="128"/>
      <c r="K67" s="128"/>
      <c r="L67" s="130"/>
      <c r="M67" s="130"/>
      <c r="N67" s="130"/>
      <c r="O67" s="130"/>
      <c r="P67" s="130"/>
      <c r="Q67" s="130"/>
      <c r="R67" s="130"/>
      <c r="S67" s="176"/>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c r="BV67" s="130"/>
      <c r="BW67" s="130"/>
      <c r="BX67" s="130"/>
      <c r="BY67" s="130"/>
    </row>
    <row r="68" spans="1:77" s="94" customFormat="1">
      <c r="A68" s="106">
        <f>A62+1</f>
        <v>35</v>
      </c>
      <c r="B68" s="103" t="s">
        <v>827</v>
      </c>
      <c r="C68" s="85">
        <f>SUM(C69:C70)</f>
        <v>0</v>
      </c>
      <c r="D68" s="151">
        <f t="shared" ref="D68:K68" si="8">SUM(D69:D70)</f>
        <v>0</v>
      </c>
      <c r="E68" s="151">
        <f t="shared" si="8"/>
        <v>0</v>
      </c>
      <c r="F68" s="151">
        <f t="shared" si="8"/>
        <v>0</v>
      </c>
      <c r="G68" s="151">
        <f t="shared" si="8"/>
        <v>0</v>
      </c>
      <c r="H68" s="151">
        <f t="shared" si="8"/>
        <v>0</v>
      </c>
      <c r="I68" s="151">
        <f t="shared" si="8"/>
        <v>0</v>
      </c>
      <c r="J68" s="151">
        <f t="shared" si="8"/>
        <v>0</v>
      </c>
      <c r="K68" s="151">
        <f t="shared" si="8"/>
        <v>0</v>
      </c>
      <c r="L68" s="130"/>
      <c r="M68" s="130"/>
      <c r="N68" s="130"/>
      <c r="O68" s="130"/>
      <c r="P68" s="130"/>
      <c r="Q68" s="130"/>
      <c r="R68" s="130"/>
      <c r="S68" s="176"/>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c r="BI68" s="130"/>
      <c r="BJ68" s="130"/>
      <c r="BK68" s="130"/>
      <c r="BL68" s="130"/>
      <c r="BM68" s="130"/>
      <c r="BN68" s="130"/>
      <c r="BO68" s="130"/>
      <c r="BP68" s="130"/>
      <c r="BQ68" s="130"/>
      <c r="BR68" s="130"/>
      <c r="BS68" s="130"/>
      <c r="BT68" s="130"/>
      <c r="BU68" s="130"/>
      <c r="BV68" s="130"/>
      <c r="BW68" s="130"/>
      <c r="BX68" s="130"/>
      <c r="BY68" s="130"/>
    </row>
    <row r="69" spans="1:77" s="94" customFormat="1">
      <c r="A69" s="41" t="str">
        <f>A68&amp;"A"</f>
        <v>35A</v>
      </c>
      <c r="B69" s="13" t="s">
        <v>350</v>
      </c>
      <c r="C69" s="86"/>
      <c r="D69" s="86"/>
      <c r="E69" s="86"/>
      <c r="F69" s="86"/>
      <c r="G69" s="86"/>
      <c r="H69" s="86"/>
      <c r="I69" s="86"/>
      <c r="J69" s="86"/>
      <c r="K69" s="86"/>
      <c r="L69" s="130"/>
      <c r="M69" s="130"/>
      <c r="N69" s="130"/>
      <c r="O69" s="130"/>
      <c r="P69" s="130"/>
      <c r="Q69" s="130"/>
      <c r="R69" s="130"/>
      <c r="S69" s="176"/>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0"/>
      <c r="BX69" s="130"/>
      <c r="BY69" s="130"/>
    </row>
    <row r="70" spans="1:77" s="94" customFormat="1">
      <c r="A70" s="41" t="str">
        <f>A68&amp;"B"</f>
        <v>35B</v>
      </c>
      <c r="B70" s="13" t="s">
        <v>195</v>
      </c>
      <c r="C70" s="86"/>
      <c r="D70" s="86"/>
      <c r="E70" s="86"/>
      <c r="F70" s="86"/>
      <c r="G70" s="86"/>
      <c r="H70" s="86"/>
      <c r="I70" s="86"/>
      <c r="J70" s="86"/>
      <c r="K70" s="86"/>
      <c r="L70" s="130"/>
      <c r="M70" s="130"/>
      <c r="N70" s="130"/>
      <c r="O70" s="130"/>
      <c r="P70" s="130"/>
      <c r="Q70" s="130"/>
      <c r="R70" s="130"/>
      <c r="S70" s="176"/>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130"/>
      <c r="BY70" s="130"/>
    </row>
    <row r="71" spans="1:77" s="90" customFormat="1">
      <c r="A71" s="106">
        <f>A68+1</f>
        <v>36</v>
      </c>
      <c r="B71" s="103" t="s">
        <v>196</v>
      </c>
      <c r="C71" s="85">
        <f>SUM(C72:C74)</f>
        <v>0</v>
      </c>
      <c r="D71" s="151">
        <f t="shared" ref="D71:K71" si="9">SUM(D72:D74)</f>
        <v>0</v>
      </c>
      <c r="E71" s="151">
        <f t="shared" si="9"/>
        <v>0</v>
      </c>
      <c r="F71" s="151">
        <f t="shared" si="9"/>
        <v>0</v>
      </c>
      <c r="G71" s="151">
        <f t="shared" si="9"/>
        <v>0</v>
      </c>
      <c r="H71" s="151">
        <f t="shared" si="9"/>
        <v>0</v>
      </c>
      <c r="I71" s="151">
        <f t="shared" si="9"/>
        <v>0</v>
      </c>
      <c r="J71" s="151">
        <f t="shared" si="9"/>
        <v>0</v>
      </c>
      <c r="K71" s="151">
        <f t="shared" si="9"/>
        <v>0</v>
      </c>
      <c r="L71" s="142"/>
      <c r="M71" s="142"/>
      <c r="N71" s="142"/>
      <c r="O71" s="142"/>
      <c r="P71" s="142"/>
      <c r="Q71" s="142"/>
      <c r="R71" s="142"/>
      <c r="S71" s="178"/>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2"/>
    </row>
    <row r="72" spans="1:77" s="94" customFormat="1">
      <c r="A72" s="41" t="str">
        <f>A71&amp;"A"</f>
        <v>36A</v>
      </c>
      <c r="B72" s="13" t="s">
        <v>351</v>
      </c>
      <c r="C72" s="86"/>
      <c r="D72" s="86"/>
      <c r="E72" s="86"/>
      <c r="F72" s="86"/>
      <c r="G72" s="86"/>
      <c r="H72" s="86"/>
      <c r="I72" s="86"/>
      <c r="J72" s="86"/>
      <c r="K72" s="86"/>
      <c r="L72" s="130"/>
      <c r="M72" s="130"/>
      <c r="N72" s="130"/>
      <c r="O72" s="130"/>
      <c r="P72" s="130"/>
      <c r="Q72" s="130"/>
      <c r="R72" s="130"/>
      <c r="S72" s="176"/>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30"/>
      <c r="BW72" s="130"/>
      <c r="BX72" s="130"/>
      <c r="BY72" s="130"/>
    </row>
    <row r="73" spans="1:77" s="90" customFormat="1">
      <c r="A73" s="41" t="str">
        <f>A71&amp;"B"</f>
        <v>36B</v>
      </c>
      <c r="B73" s="13" t="s">
        <v>198</v>
      </c>
      <c r="C73" s="86"/>
      <c r="D73" s="86"/>
      <c r="E73" s="86"/>
      <c r="F73" s="86"/>
      <c r="G73" s="86"/>
      <c r="H73" s="86"/>
      <c r="I73" s="86"/>
      <c r="J73" s="86"/>
      <c r="K73" s="86"/>
      <c r="L73" s="142"/>
      <c r="M73" s="142"/>
      <c r="N73" s="142"/>
      <c r="O73" s="142"/>
      <c r="P73" s="142"/>
      <c r="Q73" s="142"/>
      <c r="R73" s="142"/>
      <c r="S73" s="178"/>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row>
    <row r="74" spans="1:77" s="90" customFormat="1">
      <c r="A74" s="41" t="str">
        <f>A71&amp;"C"</f>
        <v>36C</v>
      </c>
      <c r="B74" s="13" t="s">
        <v>828</v>
      </c>
      <c r="C74" s="128"/>
      <c r="D74" s="128"/>
      <c r="E74" s="128"/>
      <c r="F74" s="128"/>
      <c r="G74" s="128"/>
      <c r="H74" s="128"/>
      <c r="I74" s="128"/>
      <c r="J74" s="128"/>
      <c r="K74" s="128"/>
      <c r="L74" s="142"/>
      <c r="M74" s="142"/>
      <c r="N74" s="142"/>
      <c r="O74" s="142"/>
      <c r="P74" s="142"/>
      <c r="Q74" s="142"/>
      <c r="R74" s="142"/>
      <c r="S74" s="178"/>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row>
    <row r="75" spans="1:77" s="94" customFormat="1">
      <c r="A75" s="106">
        <f>A71+1</f>
        <v>37</v>
      </c>
      <c r="B75" s="103" t="s">
        <v>55</v>
      </c>
      <c r="C75" s="86"/>
      <c r="D75" s="128"/>
      <c r="E75" s="128"/>
      <c r="F75" s="128"/>
      <c r="G75" s="128"/>
      <c r="H75" s="128"/>
      <c r="I75" s="128"/>
      <c r="J75" s="128"/>
      <c r="K75" s="128"/>
      <c r="L75" s="130"/>
      <c r="M75" s="130"/>
      <c r="N75" s="130"/>
      <c r="O75" s="130"/>
      <c r="P75" s="130"/>
      <c r="Q75" s="130"/>
      <c r="R75" s="130"/>
      <c r="S75" s="176"/>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c r="BL75" s="130"/>
      <c r="BM75" s="130"/>
      <c r="BN75" s="130"/>
      <c r="BO75" s="130"/>
      <c r="BP75" s="130"/>
      <c r="BQ75" s="130"/>
      <c r="BR75" s="130"/>
      <c r="BS75" s="130"/>
      <c r="BT75" s="130"/>
      <c r="BU75" s="130"/>
      <c r="BV75" s="130"/>
      <c r="BW75" s="130"/>
      <c r="BX75" s="130"/>
      <c r="BY75" s="130"/>
    </row>
    <row r="76" spans="1:77" s="59" customFormat="1" ht="30">
      <c r="A76" s="255">
        <f>A75+1</f>
        <v>38</v>
      </c>
      <c r="B76" s="103" t="s">
        <v>264</v>
      </c>
      <c r="C76" s="226"/>
      <c r="D76" s="227"/>
      <c r="E76" s="227"/>
      <c r="F76" s="227"/>
      <c r="G76" s="227"/>
      <c r="H76" s="227"/>
      <c r="I76" s="227"/>
      <c r="J76" s="227"/>
      <c r="K76" s="227"/>
      <c r="L76" s="402"/>
      <c r="M76" s="402"/>
      <c r="N76" s="402"/>
      <c r="O76" s="402"/>
      <c r="P76" s="402"/>
      <c r="Q76" s="402"/>
      <c r="R76" s="402"/>
      <c r="S76" s="404"/>
      <c r="T76" s="402"/>
      <c r="U76" s="402"/>
      <c r="V76" s="402"/>
      <c r="W76" s="402"/>
      <c r="X76" s="402"/>
      <c r="Y76" s="402"/>
      <c r="Z76" s="402"/>
      <c r="AA76" s="402"/>
      <c r="AB76" s="402"/>
      <c r="AC76" s="402"/>
      <c r="AD76" s="402"/>
      <c r="AE76" s="402"/>
      <c r="AF76" s="402"/>
      <c r="AG76" s="402"/>
      <c r="AH76" s="402"/>
      <c r="AI76" s="402"/>
      <c r="AJ76" s="402"/>
      <c r="AK76" s="402"/>
      <c r="AL76" s="402"/>
      <c r="AM76" s="402"/>
      <c r="AN76" s="402"/>
      <c r="AO76" s="402"/>
      <c r="AP76" s="402"/>
      <c r="AQ76" s="402"/>
      <c r="AR76" s="402"/>
      <c r="AS76" s="402"/>
      <c r="AT76" s="402"/>
      <c r="AU76" s="402"/>
      <c r="AV76" s="402"/>
      <c r="AW76" s="402"/>
      <c r="AX76" s="402"/>
      <c r="AY76" s="402"/>
      <c r="AZ76" s="402"/>
      <c r="BA76" s="402"/>
      <c r="BB76" s="402"/>
      <c r="BC76" s="402"/>
      <c r="BD76" s="402"/>
      <c r="BE76" s="402"/>
      <c r="BF76" s="402"/>
      <c r="BG76" s="402"/>
      <c r="BH76" s="402"/>
      <c r="BI76" s="402"/>
      <c r="BJ76" s="402"/>
      <c r="BK76" s="402"/>
      <c r="BL76" s="402"/>
      <c r="BM76" s="402"/>
      <c r="BN76" s="402"/>
      <c r="BO76" s="402"/>
      <c r="BP76" s="402"/>
      <c r="BQ76" s="402"/>
      <c r="BR76" s="402"/>
      <c r="BS76" s="402"/>
      <c r="BT76" s="402"/>
      <c r="BU76" s="402"/>
      <c r="BV76" s="402"/>
      <c r="BW76" s="402"/>
      <c r="BX76" s="402"/>
      <c r="BY76" s="402"/>
    </row>
    <row r="77" spans="1:77" s="94" customFormat="1">
      <c r="A77" s="214">
        <f>A76+1</f>
        <v>39</v>
      </c>
      <c r="B77" s="220" t="s">
        <v>680</v>
      </c>
      <c r="C77" s="86"/>
      <c r="D77" s="128"/>
      <c r="E77" s="128"/>
      <c r="F77" s="128"/>
      <c r="G77" s="128"/>
      <c r="H77" s="128"/>
      <c r="I77" s="128"/>
      <c r="J77" s="128"/>
      <c r="K77" s="128"/>
      <c r="L77" s="130"/>
      <c r="M77" s="130"/>
      <c r="N77" s="130"/>
      <c r="O77" s="130"/>
      <c r="P77" s="130"/>
      <c r="Q77" s="130"/>
      <c r="R77" s="130"/>
      <c r="S77" s="176"/>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0"/>
      <c r="BQ77" s="130"/>
      <c r="BR77" s="130"/>
      <c r="BS77" s="130"/>
      <c r="BT77" s="130"/>
      <c r="BU77" s="130"/>
      <c r="BV77" s="130"/>
      <c r="BW77" s="130"/>
      <c r="BX77" s="130"/>
      <c r="BY77" s="130"/>
    </row>
    <row r="78" spans="1:77" s="94" customFormat="1">
      <c r="A78" s="214">
        <f>A77+1</f>
        <v>40</v>
      </c>
      <c r="B78" s="220" t="s">
        <v>835</v>
      </c>
      <c r="C78" s="86"/>
      <c r="D78" s="128"/>
      <c r="E78" s="128"/>
      <c r="F78" s="128"/>
      <c r="G78" s="128"/>
      <c r="H78" s="128"/>
      <c r="I78" s="128"/>
      <c r="J78" s="128"/>
      <c r="K78" s="128"/>
      <c r="L78" s="130"/>
      <c r="M78" s="130"/>
      <c r="N78" s="130"/>
      <c r="O78" s="130"/>
      <c r="P78" s="130"/>
      <c r="Q78" s="130"/>
      <c r="R78" s="130"/>
      <c r="S78" s="176"/>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c r="BQ78" s="130"/>
      <c r="BR78" s="130"/>
      <c r="BS78" s="130"/>
      <c r="BT78" s="130"/>
      <c r="BU78" s="130"/>
      <c r="BV78" s="130"/>
      <c r="BW78" s="130"/>
      <c r="BX78" s="130"/>
      <c r="BY78" s="130"/>
    </row>
    <row r="79" spans="1:77" s="94" customFormat="1">
      <c r="A79" s="466"/>
      <c r="B79" s="371"/>
      <c r="C79" s="136"/>
      <c r="D79" s="137"/>
      <c r="E79" s="137"/>
      <c r="F79" s="137"/>
      <c r="G79" s="137"/>
      <c r="H79" s="137"/>
      <c r="I79" s="137"/>
      <c r="J79" s="137"/>
      <c r="K79" s="137"/>
      <c r="L79" s="130"/>
      <c r="M79" s="130"/>
      <c r="N79" s="130"/>
      <c r="O79" s="130"/>
      <c r="P79" s="130"/>
      <c r="Q79" s="130"/>
      <c r="R79" s="130"/>
      <c r="S79" s="176"/>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30"/>
      <c r="BV79" s="130"/>
      <c r="BW79" s="130"/>
      <c r="BX79" s="130"/>
      <c r="BY79" s="130"/>
    </row>
    <row r="80" spans="1:77" s="90" customFormat="1">
      <c r="A80" s="132">
        <f>A78+1</f>
        <v>41</v>
      </c>
      <c r="B80" s="101" t="s">
        <v>829</v>
      </c>
      <c r="C80" s="185">
        <f>SUM(C62,C68,C71)+SUM(C75:C78)</f>
        <v>0</v>
      </c>
      <c r="D80" s="186">
        <f t="shared" ref="D80:K80" si="10">SUM(D62,D68,D71)+SUM(D75:D78)</f>
        <v>0</v>
      </c>
      <c r="E80" s="186">
        <f t="shared" si="10"/>
        <v>0</v>
      </c>
      <c r="F80" s="186">
        <f t="shared" si="10"/>
        <v>0</v>
      </c>
      <c r="G80" s="186">
        <f t="shared" si="10"/>
        <v>0</v>
      </c>
      <c r="H80" s="186">
        <f t="shared" si="10"/>
        <v>0</v>
      </c>
      <c r="I80" s="186">
        <f t="shared" si="10"/>
        <v>0</v>
      </c>
      <c r="J80" s="186">
        <f t="shared" si="10"/>
        <v>0</v>
      </c>
      <c r="K80" s="186">
        <f t="shared" si="10"/>
        <v>0</v>
      </c>
      <c r="L80" s="142"/>
      <c r="M80" s="142"/>
      <c r="N80" s="142"/>
      <c r="O80" s="142"/>
      <c r="P80" s="142"/>
      <c r="Q80" s="142"/>
      <c r="R80" s="142"/>
      <c r="S80" s="178"/>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row>
    <row r="81" spans="1:77" s="91" customFormat="1">
      <c r="A81" s="466"/>
      <c r="B81" s="526"/>
      <c r="C81" s="88"/>
      <c r="D81" s="144"/>
      <c r="E81" s="144"/>
      <c r="F81" s="144"/>
      <c r="G81" s="144"/>
      <c r="H81" s="144"/>
      <c r="I81" s="144"/>
      <c r="J81" s="144"/>
      <c r="K81" s="144"/>
      <c r="L81" s="153"/>
      <c r="M81" s="153"/>
      <c r="N81" s="153"/>
      <c r="O81" s="153"/>
      <c r="P81" s="153"/>
      <c r="Q81" s="153"/>
      <c r="R81" s="153"/>
      <c r="S81" s="527"/>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3"/>
      <c r="BX81" s="153"/>
      <c r="BY81" s="153"/>
    </row>
    <row r="82" spans="1:77" s="91" customFormat="1">
      <c r="A82" s="466"/>
      <c r="B82" s="104" t="s">
        <v>508</v>
      </c>
      <c r="C82" s="88"/>
      <c r="D82" s="144"/>
      <c r="E82" s="144"/>
      <c r="F82" s="144"/>
      <c r="G82" s="144"/>
      <c r="H82" s="144"/>
      <c r="I82" s="144"/>
      <c r="J82" s="144"/>
      <c r="K82" s="144"/>
      <c r="L82" s="153"/>
      <c r="M82" s="153"/>
      <c r="N82" s="153"/>
      <c r="O82" s="153"/>
      <c r="P82" s="153"/>
      <c r="Q82" s="153"/>
      <c r="R82" s="153"/>
      <c r="S82" s="527"/>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3"/>
      <c r="BT82" s="153"/>
      <c r="BU82" s="153"/>
      <c r="BV82" s="153"/>
      <c r="BW82" s="153"/>
      <c r="BX82" s="153"/>
      <c r="BY82" s="153"/>
    </row>
    <row r="83" spans="1:77" s="90" customFormat="1">
      <c r="A83" s="106">
        <f>A80+1</f>
        <v>42</v>
      </c>
      <c r="B83" s="103" t="s">
        <v>826</v>
      </c>
      <c r="C83" s="529"/>
      <c r="D83" s="529"/>
      <c r="E83" s="529"/>
      <c r="F83" s="529"/>
      <c r="G83" s="529"/>
      <c r="H83" s="529"/>
      <c r="I83" s="529"/>
      <c r="J83" s="529"/>
      <c r="K83" s="529"/>
      <c r="L83" s="142"/>
      <c r="M83" s="142"/>
      <c r="N83" s="142"/>
      <c r="O83" s="142"/>
      <c r="P83" s="142"/>
      <c r="Q83" s="142"/>
      <c r="R83" s="142"/>
      <c r="S83" s="178"/>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c r="BY83" s="142"/>
    </row>
    <row r="84" spans="1:77" s="94" customFormat="1">
      <c r="A84" s="41" t="str">
        <f>A83&amp;"A"</f>
        <v>42A</v>
      </c>
      <c r="B84" s="13" t="s">
        <v>543</v>
      </c>
      <c r="C84" s="184">
        <v>0</v>
      </c>
      <c r="D84" s="184">
        <v>0</v>
      </c>
      <c r="E84" s="184">
        <v>0</v>
      </c>
      <c r="F84" s="184">
        <v>0</v>
      </c>
      <c r="G84" s="184">
        <v>0</v>
      </c>
      <c r="H84" s="184">
        <v>0</v>
      </c>
      <c r="I84" s="184">
        <v>0</v>
      </c>
      <c r="J84" s="184">
        <v>0</v>
      </c>
      <c r="K84" s="184">
        <v>0</v>
      </c>
      <c r="L84" s="130"/>
      <c r="M84" s="130"/>
      <c r="N84" s="130"/>
      <c r="O84" s="130"/>
      <c r="P84" s="130"/>
      <c r="Q84" s="130"/>
      <c r="R84" s="130"/>
      <c r="S84" s="176"/>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c r="BI84" s="130"/>
      <c r="BJ84" s="130"/>
      <c r="BK84" s="130"/>
      <c r="BL84" s="130"/>
      <c r="BM84" s="130"/>
      <c r="BN84" s="130"/>
      <c r="BO84" s="130"/>
      <c r="BP84" s="130"/>
      <c r="BQ84" s="130"/>
      <c r="BR84" s="130"/>
      <c r="BS84" s="130"/>
      <c r="BT84" s="130"/>
      <c r="BU84" s="130"/>
      <c r="BV84" s="130"/>
      <c r="BW84" s="130"/>
      <c r="BX84" s="130"/>
      <c r="BY84" s="130"/>
    </row>
    <row r="85" spans="1:77" s="94" customFormat="1">
      <c r="A85" s="41" t="str">
        <f>A83&amp;"B"</f>
        <v>42B</v>
      </c>
      <c r="B85" s="13" t="s">
        <v>349</v>
      </c>
      <c r="C85" s="138"/>
      <c r="D85" s="138"/>
      <c r="E85" s="138"/>
      <c r="F85" s="138"/>
      <c r="G85" s="138"/>
      <c r="H85" s="138"/>
      <c r="I85" s="138"/>
      <c r="J85" s="138"/>
      <c r="K85" s="138"/>
      <c r="L85" s="130"/>
      <c r="M85" s="130"/>
      <c r="N85" s="130"/>
      <c r="O85" s="130"/>
      <c r="P85" s="130"/>
      <c r="Q85" s="130"/>
      <c r="R85" s="130"/>
      <c r="S85" s="176"/>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0"/>
      <c r="BR85" s="130"/>
      <c r="BS85" s="130"/>
      <c r="BT85" s="130"/>
      <c r="BU85" s="130"/>
      <c r="BV85" s="130"/>
      <c r="BW85" s="130"/>
      <c r="BX85" s="130"/>
      <c r="BY85" s="130"/>
    </row>
    <row r="86" spans="1:77" s="94" customFormat="1">
      <c r="A86" s="41" t="str">
        <f>A83&amp;"C"</f>
        <v>42C</v>
      </c>
      <c r="B86" s="13" t="s">
        <v>192</v>
      </c>
      <c r="C86" s="138"/>
      <c r="D86" s="138"/>
      <c r="E86" s="138"/>
      <c r="F86" s="138"/>
      <c r="G86" s="138"/>
      <c r="H86" s="138"/>
      <c r="I86" s="138"/>
      <c r="J86" s="138"/>
      <c r="K86" s="138"/>
      <c r="L86" s="130"/>
      <c r="M86" s="130"/>
      <c r="N86" s="130"/>
      <c r="O86" s="130"/>
      <c r="P86" s="130"/>
      <c r="Q86" s="130"/>
      <c r="R86" s="130"/>
      <c r="S86" s="176"/>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row>
    <row r="87" spans="1:77" s="94" customFormat="1" ht="30">
      <c r="A87" s="41" t="str">
        <f>A83&amp;"D"</f>
        <v>42D</v>
      </c>
      <c r="B87" s="16" t="s">
        <v>352</v>
      </c>
      <c r="C87" s="138"/>
      <c r="D87" s="138"/>
      <c r="E87" s="138"/>
      <c r="F87" s="138"/>
      <c r="G87" s="138"/>
      <c r="H87" s="138"/>
      <c r="I87" s="138"/>
      <c r="J87" s="138"/>
      <c r="K87" s="138"/>
      <c r="L87" s="130"/>
      <c r="M87" s="130"/>
      <c r="N87" s="130"/>
      <c r="O87" s="130"/>
      <c r="P87" s="130"/>
      <c r="Q87" s="130"/>
      <c r="R87" s="130"/>
      <c r="S87" s="176"/>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130"/>
      <c r="BY87" s="130"/>
    </row>
    <row r="88" spans="1:77" s="94" customFormat="1">
      <c r="A88" s="41" t="str">
        <f>A83&amp;"E"</f>
        <v>42E</v>
      </c>
      <c r="B88" s="13" t="s">
        <v>194</v>
      </c>
      <c r="C88" s="138"/>
      <c r="D88" s="138"/>
      <c r="E88" s="138"/>
      <c r="F88" s="138"/>
      <c r="G88" s="138"/>
      <c r="H88" s="138"/>
      <c r="I88" s="138"/>
      <c r="J88" s="138"/>
      <c r="K88" s="138"/>
      <c r="L88" s="130"/>
      <c r="M88" s="130"/>
      <c r="N88" s="130"/>
      <c r="O88" s="130"/>
      <c r="P88" s="130"/>
      <c r="Q88" s="130"/>
      <c r="R88" s="130"/>
      <c r="S88" s="176"/>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30"/>
      <c r="BV88" s="130"/>
      <c r="BW88" s="130"/>
      <c r="BX88" s="130"/>
      <c r="BY88" s="130"/>
    </row>
    <row r="89" spans="1:77" s="90" customFormat="1">
      <c r="A89" s="106">
        <f>A83+1</f>
        <v>43</v>
      </c>
      <c r="B89" s="103" t="s">
        <v>827</v>
      </c>
      <c r="C89" s="529"/>
      <c r="D89" s="529"/>
      <c r="E89" s="529"/>
      <c r="F89" s="529"/>
      <c r="G89" s="529"/>
      <c r="H89" s="529"/>
      <c r="I89" s="529"/>
      <c r="J89" s="529"/>
      <c r="K89" s="529"/>
      <c r="L89" s="142"/>
      <c r="M89" s="142"/>
      <c r="N89" s="142"/>
      <c r="O89" s="142"/>
      <c r="P89" s="142"/>
      <c r="Q89" s="142"/>
      <c r="R89" s="142"/>
      <c r="S89" s="178"/>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142"/>
      <c r="BY89" s="142"/>
    </row>
    <row r="90" spans="1:77" s="94" customFormat="1">
      <c r="A90" s="41" t="str">
        <f>A89&amp;"A"</f>
        <v>43A</v>
      </c>
      <c r="B90" s="13" t="s">
        <v>350</v>
      </c>
      <c r="C90" s="138"/>
      <c r="D90" s="138"/>
      <c r="E90" s="138"/>
      <c r="F90" s="138"/>
      <c r="G90" s="138"/>
      <c r="H90" s="138"/>
      <c r="I90" s="138"/>
      <c r="J90" s="138"/>
      <c r="K90" s="138"/>
      <c r="L90" s="130"/>
      <c r="M90" s="130"/>
      <c r="N90" s="130"/>
      <c r="O90" s="130"/>
      <c r="P90" s="130"/>
      <c r="Q90" s="130"/>
      <c r="R90" s="130"/>
      <c r="S90" s="176"/>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c r="BO90" s="130"/>
      <c r="BP90" s="130"/>
      <c r="BQ90" s="130"/>
      <c r="BR90" s="130"/>
      <c r="BS90" s="130"/>
      <c r="BT90" s="130"/>
      <c r="BU90" s="130"/>
      <c r="BV90" s="130"/>
      <c r="BW90" s="130"/>
      <c r="BX90" s="130"/>
      <c r="BY90" s="130"/>
    </row>
    <row r="91" spans="1:77" s="94" customFormat="1">
      <c r="A91" s="41" t="str">
        <f>A89&amp;"B"</f>
        <v>43B</v>
      </c>
      <c r="B91" s="13" t="s">
        <v>195</v>
      </c>
      <c r="C91" s="138"/>
      <c r="D91" s="138"/>
      <c r="E91" s="138"/>
      <c r="F91" s="138"/>
      <c r="G91" s="138"/>
      <c r="H91" s="138"/>
      <c r="I91" s="138"/>
      <c r="J91" s="138"/>
      <c r="K91" s="138"/>
      <c r="L91" s="130"/>
      <c r="M91" s="130"/>
      <c r="N91" s="130"/>
      <c r="O91" s="130"/>
      <c r="P91" s="130"/>
      <c r="Q91" s="130"/>
      <c r="R91" s="130"/>
      <c r="S91" s="176"/>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c r="BT91" s="130"/>
      <c r="BU91" s="130"/>
      <c r="BV91" s="130"/>
      <c r="BW91" s="130"/>
      <c r="BX91" s="130"/>
      <c r="BY91" s="130"/>
    </row>
    <row r="92" spans="1:77" s="90" customFormat="1">
      <c r="A92" s="106">
        <f>A89+1</f>
        <v>44</v>
      </c>
      <c r="B92" s="103" t="s">
        <v>196</v>
      </c>
      <c r="C92" s="529"/>
      <c r="D92" s="529"/>
      <c r="E92" s="529"/>
      <c r="F92" s="529"/>
      <c r="G92" s="529"/>
      <c r="H92" s="529"/>
      <c r="I92" s="529"/>
      <c r="J92" s="529"/>
      <c r="K92" s="529"/>
      <c r="L92" s="142"/>
      <c r="M92" s="142"/>
      <c r="N92" s="142"/>
      <c r="O92" s="142"/>
      <c r="P92" s="142"/>
      <c r="Q92" s="142"/>
      <c r="R92" s="142"/>
      <c r="S92" s="178"/>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row>
    <row r="93" spans="1:77" s="94" customFormat="1">
      <c r="A93" s="41" t="str">
        <f>A92&amp;"A"</f>
        <v>44A</v>
      </c>
      <c r="B93" s="13" t="s">
        <v>351</v>
      </c>
      <c r="C93" s="138"/>
      <c r="D93" s="138"/>
      <c r="E93" s="138"/>
      <c r="F93" s="138"/>
      <c r="G93" s="138"/>
      <c r="H93" s="138"/>
      <c r="I93" s="138"/>
      <c r="J93" s="138"/>
      <c r="K93" s="138"/>
      <c r="L93" s="130"/>
      <c r="M93" s="130"/>
      <c r="N93" s="130"/>
      <c r="O93" s="130"/>
      <c r="P93" s="130"/>
      <c r="Q93" s="130"/>
      <c r="R93" s="130"/>
      <c r="S93" s="176"/>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0"/>
      <c r="BX93" s="130"/>
      <c r="BY93" s="130"/>
    </row>
    <row r="94" spans="1:77" s="90" customFormat="1">
      <c r="A94" s="41" t="str">
        <f>A92&amp;"B"</f>
        <v>44B</v>
      </c>
      <c r="B94" s="13" t="s">
        <v>198</v>
      </c>
      <c r="C94" s="138"/>
      <c r="D94" s="138"/>
      <c r="E94" s="138"/>
      <c r="F94" s="138"/>
      <c r="G94" s="138"/>
      <c r="H94" s="138"/>
      <c r="I94" s="138"/>
      <c r="J94" s="138"/>
      <c r="K94" s="138"/>
      <c r="L94" s="142"/>
      <c r="M94" s="142"/>
      <c r="N94" s="142"/>
      <c r="O94" s="142"/>
      <c r="P94" s="142"/>
      <c r="Q94" s="142"/>
      <c r="R94" s="142"/>
      <c r="S94" s="178"/>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row>
    <row r="95" spans="1:77" s="90" customFormat="1">
      <c r="A95" s="41" t="str">
        <f>A92&amp;"C"</f>
        <v>44C</v>
      </c>
      <c r="B95" s="13" t="s">
        <v>199</v>
      </c>
      <c r="C95" s="138"/>
      <c r="D95" s="138"/>
      <c r="E95" s="138"/>
      <c r="F95" s="138"/>
      <c r="G95" s="138"/>
      <c r="H95" s="138"/>
      <c r="I95" s="138"/>
      <c r="J95" s="138"/>
      <c r="K95" s="138"/>
      <c r="L95" s="142"/>
      <c r="M95" s="142"/>
      <c r="N95" s="142"/>
      <c r="O95" s="142"/>
      <c r="P95" s="142"/>
      <c r="Q95" s="142"/>
      <c r="R95" s="142"/>
      <c r="S95" s="178"/>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2"/>
      <c r="BX95" s="142"/>
      <c r="BY95" s="142"/>
    </row>
    <row r="96" spans="1:77" s="94" customFormat="1">
      <c r="A96" s="106">
        <f>A92+1</f>
        <v>45</v>
      </c>
      <c r="B96" s="103" t="s">
        <v>55</v>
      </c>
      <c r="C96" s="138"/>
      <c r="D96" s="138"/>
      <c r="E96" s="138"/>
      <c r="F96" s="138"/>
      <c r="G96" s="138"/>
      <c r="H96" s="138"/>
      <c r="I96" s="138"/>
      <c r="J96" s="138"/>
      <c r="K96" s="138"/>
      <c r="L96" s="130"/>
      <c r="M96" s="130"/>
      <c r="N96" s="130"/>
      <c r="O96" s="130"/>
      <c r="P96" s="130"/>
      <c r="Q96" s="130"/>
      <c r="R96" s="130"/>
      <c r="S96" s="176"/>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c r="BO96" s="130"/>
      <c r="BP96" s="130"/>
      <c r="BQ96" s="130"/>
      <c r="BR96" s="130"/>
      <c r="BS96" s="130"/>
      <c r="BT96" s="130"/>
      <c r="BU96" s="130"/>
      <c r="BV96" s="130"/>
      <c r="BW96" s="130"/>
      <c r="BX96" s="130"/>
      <c r="BY96" s="130"/>
    </row>
    <row r="97" spans="1:77" s="59" customFormat="1" ht="30">
      <c r="A97" s="255">
        <f>A96+1</f>
        <v>46</v>
      </c>
      <c r="B97" s="103" t="s">
        <v>56</v>
      </c>
      <c r="C97" s="228"/>
      <c r="D97" s="228"/>
      <c r="E97" s="228"/>
      <c r="F97" s="228"/>
      <c r="G97" s="228"/>
      <c r="H97" s="228"/>
      <c r="I97" s="228"/>
      <c r="J97" s="228"/>
      <c r="K97" s="228"/>
      <c r="L97" s="402"/>
      <c r="M97" s="402"/>
      <c r="N97" s="402"/>
      <c r="O97" s="402"/>
      <c r="P97" s="402"/>
      <c r="Q97" s="402"/>
      <c r="R97" s="402"/>
      <c r="S97" s="404"/>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2"/>
      <c r="AY97" s="402"/>
      <c r="AZ97" s="402"/>
      <c r="BA97" s="402"/>
      <c r="BB97" s="402"/>
      <c r="BC97" s="402"/>
      <c r="BD97" s="402"/>
      <c r="BE97" s="402"/>
      <c r="BF97" s="402"/>
      <c r="BG97" s="402"/>
      <c r="BH97" s="402"/>
      <c r="BI97" s="402"/>
      <c r="BJ97" s="402"/>
      <c r="BK97" s="402"/>
      <c r="BL97" s="402"/>
      <c r="BM97" s="402"/>
      <c r="BN97" s="402"/>
      <c r="BO97" s="402"/>
      <c r="BP97" s="402"/>
      <c r="BQ97" s="402"/>
      <c r="BR97" s="402"/>
      <c r="BS97" s="402"/>
      <c r="BT97" s="402"/>
      <c r="BU97" s="402"/>
      <c r="BV97" s="402"/>
      <c r="BW97" s="402"/>
      <c r="BX97" s="402"/>
      <c r="BY97" s="402"/>
    </row>
    <row r="98" spans="1:77" s="94" customFormat="1">
      <c r="A98" s="106">
        <f>A97+1</f>
        <v>47</v>
      </c>
      <c r="B98" s="220" t="s">
        <v>680</v>
      </c>
      <c r="C98" s="138"/>
      <c r="D98" s="138"/>
      <c r="E98" s="138"/>
      <c r="F98" s="138"/>
      <c r="G98" s="138"/>
      <c r="H98" s="138"/>
      <c r="I98" s="138"/>
      <c r="J98" s="138"/>
      <c r="K98" s="138"/>
      <c r="L98" s="130"/>
      <c r="M98" s="130"/>
      <c r="N98" s="130"/>
      <c r="O98" s="130"/>
      <c r="P98" s="130"/>
      <c r="Q98" s="130"/>
      <c r="R98" s="130"/>
      <c r="S98" s="176"/>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130"/>
      <c r="BR98" s="130"/>
      <c r="BS98" s="130"/>
      <c r="BT98" s="130"/>
      <c r="BU98" s="130"/>
      <c r="BV98" s="130"/>
      <c r="BW98" s="130"/>
      <c r="BX98" s="130"/>
      <c r="BY98" s="130"/>
    </row>
    <row r="99" spans="1:77" s="94" customFormat="1">
      <c r="A99" s="466"/>
      <c r="B99" s="395"/>
      <c r="C99" s="371"/>
      <c r="D99" s="371"/>
      <c r="E99" s="371"/>
      <c r="F99" s="371"/>
      <c r="G99" s="371"/>
      <c r="H99" s="371"/>
      <c r="I99" s="371"/>
      <c r="J99" s="371"/>
      <c r="K99" s="371"/>
      <c r="L99" s="130"/>
      <c r="M99" s="130"/>
      <c r="N99" s="130"/>
      <c r="O99" s="130"/>
      <c r="P99" s="130"/>
      <c r="Q99" s="130"/>
      <c r="R99" s="130"/>
      <c r="S99" s="176"/>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0"/>
      <c r="BT99" s="130"/>
      <c r="BU99" s="130"/>
      <c r="BV99" s="130"/>
      <c r="BW99" s="130"/>
      <c r="BX99" s="130"/>
      <c r="BY99" s="130"/>
    </row>
    <row r="100" spans="1:77" s="91" customFormat="1">
      <c r="A100" s="463"/>
      <c r="B100" s="528"/>
      <c r="C100" s="139"/>
      <c r="D100" s="140"/>
      <c r="E100" s="140"/>
      <c r="F100" s="140"/>
      <c r="G100" s="140"/>
      <c r="H100" s="140"/>
      <c r="I100" s="140"/>
      <c r="J100" s="140"/>
      <c r="K100" s="140"/>
      <c r="L100" s="153"/>
      <c r="M100" s="153"/>
      <c r="N100" s="153"/>
      <c r="O100" s="153"/>
      <c r="P100" s="153"/>
      <c r="Q100" s="153"/>
      <c r="R100" s="153"/>
      <c r="S100" s="527"/>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3"/>
      <c r="BQ100" s="153"/>
      <c r="BR100" s="153"/>
      <c r="BS100" s="153"/>
      <c r="BT100" s="153"/>
      <c r="BU100" s="153"/>
      <c r="BV100" s="153"/>
      <c r="BW100" s="153"/>
      <c r="BX100" s="153"/>
      <c r="BY100" s="153"/>
    </row>
    <row r="101" spans="1:77" s="94" customFormat="1">
      <c r="A101" s="132">
        <f>A98+1</f>
        <v>48</v>
      </c>
      <c r="B101" s="102" t="s">
        <v>200</v>
      </c>
      <c r="C101" s="134">
        <f t="shared" ref="C101:K101" si="11">(SUMPRODUCT(C62:C78,C83:C99))/4</f>
        <v>0</v>
      </c>
      <c r="D101" s="134">
        <f t="shared" si="11"/>
        <v>0</v>
      </c>
      <c r="E101" s="134">
        <f t="shared" si="11"/>
        <v>0</v>
      </c>
      <c r="F101" s="134">
        <f t="shared" si="11"/>
        <v>0</v>
      </c>
      <c r="G101" s="134">
        <f t="shared" si="11"/>
        <v>0</v>
      </c>
      <c r="H101" s="134">
        <f t="shared" si="11"/>
        <v>0</v>
      </c>
      <c r="I101" s="134">
        <f t="shared" si="11"/>
        <v>0</v>
      </c>
      <c r="J101" s="134">
        <f t="shared" si="11"/>
        <v>0</v>
      </c>
      <c r="K101" s="134">
        <f t="shared" si="11"/>
        <v>0</v>
      </c>
      <c r="L101" s="130"/>
      <c r="M101" s="130"/>
      <c r="N101" s="130"/>
      <c r="O101" s="130"/>
      <c r="P101" s="130"/>
      <c r="Q101" s="130"/>
      <c r="R101" s="130"/>
      <c r="S101" s="176"/>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T101" s="130"/>
      <c r="BU101" s="130"/>
      <c r="BV101" s="130"/>
      <c r="BW101" s="130"/>
      <c r="BX101" s="130"/>
      <c r="BY101" s="130"/>
    </row>
    <row r="102" spans="1:77" s="94" customFormat="1">
      <c r="A102" s="323"/>
      <c r="B102" s="347"/>
      <c r="C102" s="530"/>
      <c r="D102" s="531"/>
      <c r="E102" s="531"/>
      <c r="F102" s="531"/>
      <c r="G102" s="531"/>
      <c r="H102" s="531"/>
      <c r="I102" s="531"/>
      <c r="J102" s="531"/>
      <c r="K102" s="531"/>
      <c r="L102" s="130"/>
      <c r="M102" s="130"/>
      <c r="N102" s="130"/>
      <c r="O102" s="130"/>
      <c r="P102" s="130"/>
      <c r="Q102" s="130"/>
      <c r="R102" s="130"/>
      <c r="S102" s="176"/>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c r="BJ102" s="130"/>
      <c r="BK102" s="130"/>
      <c r="BL102" s="130"/>
      <c r="BM102" s="130"/>
      <c r="BN102" s="130"/>
      <c r="BO102" s="130"/>
      <c r="BP102" s="130"/>
      <c r="BQ102" s="130"/>
      <c r="BR102" s="130"/>
      <c r="BS102" s="130"/>
      <c r="BT102" s="130"/>
      <c r="BU102" s="130"/>
      <c r="BV102" s="130"/>
      <c r="BW102" s="130"/>
      <c r="BX102" s="130"/>
      <c r="BY102" s="130"/>
    </row>
    <row r="103" spans="1:77" s="94" customFormat="1">
      <c r="A103" s="132">
        <f>A101+1</f>
        <v>49</v>
      </c>
      <c r="B103" s="102" t="s">
        <v>271</v>
      </c>
      <c r="C103" s="134">
        <f t="shared" ref="C103:K103" si="12">C59-C101</f>
        <v>0</v>
      </c>
      <c r="D103" s="135">
        <f t="shared" si="12"/>
        <v>0</v>
      </c>
      <c r="E103" s="135">
        <f t="shared" si="12"/>
        <v>0</v>
      </c>
      <c r="F103" s="135">
        <f t="shared" si="12"/>
        <v>0</v>
      </c>
      <c r="G103" s="135">
        <f t="shared" si="12"/>
        <v>0</v>
      </c>
      <c r="H103" s="135">
        <f t="shared" si="12"/>
        <v>0</v>
      </c>
      <c r="I103" s="135">
        <f t="shared" si="12"/>
        <v>0</v>
      </c>
      <c r="J103" s="135">
        <f t="shared" si="12"/>
        <v>0</v>
      </c>
      <c r="K103" s="135">
        <f t="shared" si="12"/>
        <v>0</v>
      </c>
      <c r="L103" s="130"/>
      <c r="M103" s="130"/>
      <c r="N103" s="130"/>
      <c r="O103" s="130"/>
      <c r="P103" s="130"/>
      <c r="Q103" s="130"/>
      <c r="R103" s="130"/>
      <c r="S103" s="176"/>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0"/>
      <c r="BX103" s="130"/>
      <c r="BY103" s="130"/>
    </row>
    <row r="104" spans="1:77" s="94" customFormat="1">
      <c r="A104" s="463"/>
      <c r="B104" s="347"/>
      <c r="C104" s="530"/>
      <c r="D104" s="531"/>
      <c r="E104" s="531"/>
      <c r="F104" s="531"/>
      <c r="G104" s="531"/>
      <c r="H104" s="531"/>
      <c r="I104" s="531"/>
      <c r="J104" s="531"/>
      <c r="K104" s="531"/>
      <c r="L104" s="130"/>
      <c r="M104" s="130"/>
      <c r="N104" s="130"/>
      <c r="O104" s="130"/>
      <c r="P104" s="130"/>
      <c r="Q104" s="130"/>
      <c r="R104" s="130"/>
      <c r="S104" s="176"/>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c r="BH104" s="130"/>
      <c r="BI104" s="130"/>
      <c r="BJ104" s="130"/>
      <c r="BK104" s="130"/>
      <c r="BL104" s="130"/>
      <c r="BM104" s="130"/>
      <c r="BN104" s="130"/>
      <c r="BO104" s="130"/>
      <c r="BP104" s="130"/>
      <c r="BQ104" s="130"/>
      <c r="BR104" s="130"/>
      <c r="BS104" s="130"/>
      <c r="BT104" s="130"/>
      <c r="BU104" s="130"/>
      <c r="BV104" s="130"/>
      <c r="BW104" s="130"/>
      <c r="BX104" s="130"/>
      <c r="BY104" s="130"/>
    </row>
    <row r="105" spans="1:77" s="90" customFormat="1">
      <c r="A105" s="17" t="s">
        <v>606</v>
      </c>
      <c r="B105" s="501"/>
      <c r="C105" s="501"/>
      <c r="D105" s="502"/>
      <c r="E105" s="503"/>
      <c r="F105" s="503"/>
      <c r="G105" s="503"/>
      <c r="H105" s="503"/>
      <c r="I105" s="503"/>
      <c r="J105" s="503"/>
      <c r="K105" s="503"/>
      <c r="L105" s="142"/>
      <c r="M105" s="142"/>
      <c r="N105" s="142"/>
      <c r="O105" s="142"/>
      <c r="P105" s="142"/>
      <c r="Q105" s="142"/>
      <c r="R105" s="142"/>
      <c r="S105" s="178"/>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row>
    <row r="106" spans="1:77" s="39" customFormat="1">
      <c r="A106" s="141">
        <v>-1</v>
      </c>
      <c r="B106" s="191" t="s">
        <v>834</v>
      </c>
      <c r="C106" s="183"/>
      <c r="D106" s="183"/>
      <c r="E106" s="183"/>
      <c r="F106" s="183"/>
      <c r="G106" s="183"/>
      <c r="H106" s="183"/>
      <c r="I106" s="183"/>
      <c r="J106" s="183"/>
      <c r="K106" s="183"/>
      <c r="L106" s="183"/>
      <c r="M106" s="183"/>
      <c r="N106" s="183"/>
      <c r="O106" s="183"/>
      <c r="P106" s="183"/>
      <c r="Q106" s="183"/>
      <c r="R106" s="183"/>
      <c r="S106" s="532"/>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183"/>
      <c r="BX106" s="183"/>
      <c r="BY106" s="183"/>
    </row>
    <row r="107" spans="1:77" s="39" customFormat="1">
      <c r="A107" s="141">
        <v>-2</v>
      </c>
      <c r="B107" s="191" t="s">
        <v>853</v>
      </c>
      <c r="C107" s="183"/>
      <c r="D107" s="183"/>
      <c r="E107" s="183"/>
      <c r="F107" s="183"/>
      <c r="G107" s="183"/>
      <c r="H107" s="183"/>
      <c r="I107" s="183"/>
      <c r="J107" s="183"/>
      <c r="K107" s="183"/>
      <c r="L107" s="183"/>
      <c r="M107" s="183"/>
      <c r="N107" s="183"/>
      <c r="O107" s="183"/>
      <c r="P107" s="183"/>
      <c r="Q107" s="183"/>
      <c r="R107" s="183"/>
      <c r="S107" s="532"/>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c r="BU107" s="183"/>
      <c r="BV107" s="183"/>
      <c r="BW107" s="183"/>
      <c r="BX107" s="183"/>
      <c r="BY107" s="183"/>
    </row>
    <row r="108" spans="1:77" s="39" customFormat="1">
      <c r="A108" s="533"/>
      <c r="B108" s="86"/>
      <c r="C108" s="86"/>
      <c r="D108" s="86"/>
      <c r="E108" s="86"/>
      <c r="F108" s="86"/>
      <c r="G108" s="86"/>
      <c r="H108" s="86"/>
      <c r="I108" s="86"/>
      <c r="J108" s="86"/>
      <c r="K108" s="86"/>
      <c r="L108" s="183"/>
      <c r="M108" s="183"/>
      <c r="N108" s="183"/>
      <c r="O108" s="183"/>
      <c r="P108" s="183"/>
      <c r="Q108" s="183"/>
      <c r="R108" s="183"/>
      <c r="S108" s="532"/>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c r="AS108" s="183"/>
      <c r="AT108" s="183"/>
      <c r="AU108" s="183"/>
      <c r="AV108" s="183"/>
      <c r="AW108" s="183"/>
      <c r="AX108" s="183"/>
      <c r="AY108" s="183"/>
      <c r="AZ108" s="183"/>
      <c r="BA108" s="183"/>
      <c r="BB108" s="183"/>
      <c r="BC108" s="183"/>
      <c r="BD108" s="183"/>
      <c r="BE108" s="183"/>
      <c r="BF108" s="183"/>
      <c r="BG108" s="183"/>
      <c r="BH108" s="183"/>
      <c r="BI108" s="183"/>
      <c r="BJ108" s="183"/>
      <c r="BK108" s="183"/>
      <c r="BL108" s="183"/>
      <c r="BM108" s="183"/>
      <c r="BN108" s="183"/>
      <c r="BO108" s="183"/>
      <c r="BP108" s="183"/>
      <c r="BQ108" s="183"/>
      <c r="BR108" s="183"/>
      <c r="BS108" s="183"/>
      <c r="BT108" s="183"/>
      <c r="BU108" s="183"/>
      <c r="BV108" s="183"/>
      <c r="BW108" s="183"/>
      <c r="BX108" s="183"/>
      <c r="BY108" s="183"/>
    </row>
    <row r="109" spans="1:77" s="39" customFormat="1">
      <c r="A109" s="533"/>
      <c r="B109" s="86"/>
      <c r="C109" s="86"/>
      <c r="D109" s="86"/>
      <c r="E109" s="86"/>
      <c r="F109" s="86"/>
      <c r="G109" s="86"/>
      <c r="H109" s="86"/>
      <c r="I109" s="86"/>
      <c r="J109" s="86"/>
      <c r="K109" s="86"/>
      <c r="L109" s="183"/>
      <c r="M109" s="183"/>
      <c r="N109" s="183"/>
      <c r="O109" s="183"/>
      <c r="P109" s="183"/>
      <c r="Q109" s="183"/>
      <c r="R109" s="183"/>
      <c r="S109" s="532"/>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3"/>
      <c r="BC109" s="183"/>
      <c r="BD109" s="183"/>
      <c r="BE109" s="183"/>
      <c r="BF109" s="183"/>
      <c r="BG109" s="183"/>
      <c r="BH109" s="183"/>
      <c r="BI109" s="183"/>
      <c r="BJ109" s="183"/>
      <c r="BK109" s="183"/>
      <c r="BL109" s="183"/>
      <c r="BM109" s="183"/>
      <c r="BN109" s="183"/>
      <c r="BO109" s="183"/>
      <c r="BP109" s="183"/>
      <c r="BQ109" s="183"/>
      <c r="BR109" s="183"/>
      <c r="BS109" s="183"/>
      <c r="BT109" s="183"/>
      <c r="BU109" s="183"/>
      <c r="BV109" s="183"/>
      <c r="BW109" s="183"/>
      <c r="BX109" s="183"/>
      <c r="BY109" s="183"/>
    </row>
    <row r="110" spans="1:77" s="39" customFormat="1">
      <c r="A110" s="533"/>
      <c r="B110" s="86"/>
      <c r="C110" s="86"/>
      <c r="D110" s="86"/>
      <c r="E110" s="86"/>
      <c r="F110" s="86"/>
      <c r="G110" s="86"/>
      <c r="H110" s="86"/>
      <c r="I110" s="86"/>
      <c r="J110" s="86"/>
      <c r="K110" s="86"/>
      <c r="L110" s="183"/>
      <c r="M110" s="183"/>
      <c r="N110" s="183"/>
      <c r="O110" s="183"/>
      <c r="P110" s="183"/>
      <c r="Q110" s="183"/>
      <c r="R110" s="183"/>
      <c r="S110" s="532"/>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c r="AY110" s="183"/>
      <c r="AZ110" s="183"/>
      <c r="BA110" s="183"/>
      <c r="BB110" s="183"/>
      <c r="BC110" s="183"/>
      <c r="BD110" s="183"/>
      <c r="BE110" s="183"/>
      <c r="BF110" s="183"/>
      <c r="BG110" s="183"/>
      <c r="BH110" s="183"/>
      <c r="BI110" s="183"/>
      <c r="BJ110" s="183"/>
      <c r="BK110" s="183"/>
      <c r="BL110" s="183"/>
      <c r="BM110" s="183"/>
      <c r="BN110" s="183"/>
      <c r="BO110" s="183"/>
      <c r="BP110" s="183"/>
      <c r="BQ110" s="183"/>
      <c r="BR110" s="183"/>
      <c r="BS110" s="183"/>
      <c r="BT110" s="183"/>
      <c r="BU110" s="183"/>
      <c r="BV110" s="183"/>
      <c r="BW110" s="183"/>
      <c r="BX110" s="183"/>
      <c r="BY110" s="183"/>
    </row>
    <row r="111" spans="1:77" s="39" customFormat="1">
      <c r="A111" s="533"/>
      <c r="B111" s="86"/>
      <c r="C111" s="86"/>
      <c r="D111" s="86"/>
      <c r="E111" s="86"/>
      <c r="F111" s="86"/>
      <c r="G111" s="86"/>
      <c r="H111" s="86"/>
      <c r="I111" s="86"/>
      <c r="J111" s="86"/>
      <c r="K111" s="86"/>
      <c r="L111" s="183"/>
      <c r="M111" s="183"/>
      <c r="N111" s="183"/>
      <c r="O111" s="183"/>
      <c r="P111" s="183"/>
      <c r="Q111" s="183"/>
      <c r="R111" s="183"/>
      <c r="S111" s="532"/>
      <c r="T111" s="183"/>
      <c r="U111" s="183"/>
      <c r="V111" s="183"/>
      <c r="W111" s="183"/>
      <c r="X111" s="183"/>
      <c r="Y111" s="183"/>
      <c r="Z111" s="183"/>
      <c r="AA111" s="183"/>
      <c r="AB111" s="183"/>
      <c r="AC111" s="183"/>
      <c r="AD111" s="183"/>
      <c r="AE111" s="183"/>
      <c r="AF111" s="183"/>
      <c r="AG111" s="183"/>
      <c r="AH111" s="183"/>
      <c r="AI111" s="183"/>
      <c r="AJ111" s="183"/>
      <c r="AK111" s="183"/>
      <c r="AL111" s="183"/>
      <c r="AM111" s="183"/>
      <c r="AN111" s="183"/>
      <c r="AO111" s="183"/>
      <c r="AP111" s="183"/>
      <c r="AQ111" s="183"/>
      <c r="AR111" s="183"/>
      <c r="AS111" s="183"/>
      <c r="AT111" s="183"/>
      <c r="AU111" s="183"/>
      <c r="AV111" s="183"/>
      <c r="AW111" s="183"/>
      <c r="AX111" s="183"/>
      <c r="AY111" s="183"/>
      <c r="AZ111" s="183"/>
      <c r="BA111" s="183"/>
      <c r="BB111" s="183"/>
      <c r="BC111" s="183"/>
      <c r="BD111" s="183"/>
      <c r="BE111" s="183"/>
      <c r="BF111" s="183"/>
      <c r="BG111" s="183"/>
      <c r="BH111" s="183"/>
      <c r="BI111" s="183"/>
      <c r="BJ111" s="183"/>
      <c r="BK111" s="183"/>
      <c r="BL111" s="183"/>
      <c r="BM111" s="183"/>
      <c r="BN111" s="183"/>
      <c r="BO111" s="183"/>
      <c r="BP111" s="183"/>
      <c r="BQ111" s="183"/>
      <c r="BR111" s="183"/>
      <c r="BS111" s="183"/>
      <c r="BT111" s="183"/>
      <c r="BU111" s="183"/>
      <c r="BV111" s="183"/>
      <c r="BW111" s="183"/>
      <c r="BX111" s="183"/>
      <c r="BY111" s="183"/>
    </row>
    <row r="112" spans="1:77" s="39" customFormat="1">
      <c r="A112" s="533"/>
      <c r="B112" s="86"/>
      <c r="C112" s="86"/>
      <c r="D112" s="86"/>
      <c r="E112" s="86"/>
      <c r="F112" s="86"/>
      <c r="G112" s="86"/>
      <c r="H112" s="86"/>
      <c r="I112" s="86"/>
      <c r="J112" s="86"/>
      <c r="K112" s="86"/>
      <c r="L112" s="183"/>
      <c r="M112" s="183"/>
      <c r="N112" s="183"/>
      <c r="O112" s="183"/>
      <c r="P112" s="183"/>
      <c r="Q112" s="183"/>
      <c r="R112" s="183"/>
      <c r="S112" s="532"/>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83"/>
      <c r="BJ112" s="183"/>
      <c r="BK112" s="183"/>
      <c r="BL112" s="183"/>
      <c r="BM112" s="183"/>
      <c r="BN112" s="183"/>
      <c r="BO112" s="183"/>
      <c r="BP112" s="183"/>
      <c r="BQ112" s="183"/>
      <c r="BR112" s="183"/>
      <c r="BS112" s="183"/>
      <c r="BT112" s="183"/>
      <c r="BU112" s="183"/>
      <c r="BV112" s="183"/>
      <c r="BW112" s="183"/>
      <c r="BX112" s="183"/>
      <c r="BY112" s="183"/>
    </row>
    <row r="113" spans="1:77" s="39" customFormat="1">
      <c r="A113" s="141">
        <v>-3</v>
      </c>
      <c r="B113" s="224" t="s">
        <v>830</v>
      </c>
      <c r="C113" s="233"/>
      <c r="D113" s="233"/>
      <c r="E113" s="233"/>
      <c r="F113" s="233"/>
      <c r="G113" s="233"/>
      <c r="H113" s="233"/>
      <c r="I113" s="233"/>
      <c r="J113" s="233"/>
      <c r="K113" s="233"/>
      <c r="L113" s="183"/>
      <c r="M113" s="183"/>
      <c r="N113" s="183"/>
      <c r="O113" s="183"/>
      <c r="P113" s="183"/>
      <c r="Q113" s="183"/>
      <c r="R113" s="183"/>
      <c r="S113" s="532"/>
      <c r="T113" s="183"/>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3"/>
      <c r="BI113" s="183"/>
      <c r="BJ113" s="183"/>
      <c r="BK113" s="183"/>
      <c r="BL113" s="183"/>
      <c r="BM113" s="183"/>
      <c r="BN113" s="183"/>
      <c r="BO113" s="183"/>
      <c r="BP113" s="183"/>
      <c r="BQ113" s="183"/>
      <c r="BR113" s="183"/>
      <c r="BS113" s="183"/>
      <c r="BT113" s="183"/>
      <c r="BU113" s="183"/>
      <c r="BV113" s="183"/>
      <c r="BW113" s="183"/>
      <c r="BX113" s="183"/>
      <c r="BY113" s="183"/>
    </row>
    <row r="114" spans="1:77" s="39" customFormat="1">
      <c r="A114" s="533"/>
      <c r="B114" s="70"/>
      <c r="C114" s="70"/>
      <c r="D114" s="70"/>
      <c r="E114" s="70"/>
      <c r="F114" s="70"/>
      <c r="G114" s="70"/>
      <c r="H114" s="70"/>
      <c r="I114" s="70"/>
      <c r="J114" s="70"/>
      <c r="K114" s="70"/>
      <c r="L114" s="183"/>
      <c r="M114" s="183"/>
      <c r="N114" s="183"/>
      <c r="O114" s="183"/>
      <c r="P114" s="183"/>
      <c r="Q114" s="183"/>
      <c r="R114" s="183"/>
      <c r="S114" s="532"/>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3"/>
      <c r="BJ114" s="183"/>
      <c r="BK114" s="183"/>
      <c r="BL114" s="183"/>
      <c r="BM114" s="183"/>
      <c r="BN114" s="183"/>
      <c r="BO114" s="183"/>
      <c r="BP114" s="183"/>
      <c r="BQ114" s="183"/>
      <c r="BR114" s="183"/>
      <c r="BS114" s="183"/>
      <c r="BT114" s="183"/>
      <c r="BU114" s="183"/>
      <c r="BV114" s="183"/>
      <c r="BW114" s="183"/>
      <c r="BX114" s="183"/>
      <c r="BY114" s="183"/>
    </row>
    <row r="115" spans="1:77" s="39" customFormat="1">
      <c r="A115" s="533"/>
      <c r="B115" s="70"/>
      <c r="C115" s="70"/>
      <c r="D115" s="70"/>
      <c r="E115" s="70"/>
      <c r="F115" s="70"/>
      <c r="G115" s="70"/>
      <c r="H115" s="70"/>
      <c r="I115" s="70"/>
      <c r="J115" s="70"/>
      <c r="K115" s="70"/>
      <c r="L115" s="183"/>
      <c r="M115" s="183"/>
      <c r="N115" s="183"/>
      <c r="O115" s="183"/>
      <c r="P115" s="183"/>
      <c r="Q115" s="183"/>
      <c r="R115" s="183"/>
      <c r="S115" s="532"/>
      <c r="T115" s="183"/>
      <c r="U115" s="183"/>
      <c r="V115" s="183"/>
      <c r="W115" s="183"/>
      <c r="X115" s="183"/>
      <c r="Y115" s="183"/>
      <c r="Z115" s="183"/>
      <c r="AA115" s="183"/>
      <c r="AB115" s="183"/>
      <c r="AC115" s="183"/>
      <c r="AD115" s="183"/>
      <c r="AE115" s="183"/>
      <c r="AF115" s="183"/>
      <c r="AG115" s="183"/>
      <c r="AH115" s="183"/>
      <c r="AI115" s="183"/>
      <c r="AJ115" s="183"/>
      <c r="AK115" s="183"/>
      <c r="AL115" s="183"/>
      <c r="AM115" s="183"/>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83"/>
      <c r="BJ115" s="183"/>
      <c r="BK115" s="183"/>
      <c r="BL115" s="183"/>
      <c r="BM115" s="183"/>
      <c r="BN115" s="183"/>
      <c r="BO115" s="183"/>
      <c r="BP115" s="183"/>
      <c r="BQ115" s="183"/>
      <c r="BR115" s="183"/>
      <c r="BS115" s="183"/>
      <c r="BT115" s="183"/>
      <c r="BU115" s="183"/>
      <c r="BV115" s="183"/>
      <c r="BW115" s="183"/>
      <c r="BX115" s="183"/>
      <c r="BY115" s="183"/>
    </row>
    <row r="116" spans="1:77" s="39" customFormat="1">
      <c r="A116" s="533"/>
      <c r="B116" s="70"/>
      <c r="C116" s="70"/>
      <c r="D116" s="70"/>
      <c r="E116" s="70"/>
      <c r="F116" s="70"/>
      <c r="G116" s="70"/>
      <c r="H116" s="70"/>
      <c r="I116" s="70"/>
      <c r="J116" s="70"/>
      <c r="K116" s="70"/>
      <c r="L116" s="183"/>
      <c r="M116" s="183"/>
      <c r="N116" s="183"/>
      <c r="O116" s="183"/>
      <c r="P116" s="183"/>
      <c r="Q116" s="183"/>
      <c r="R116" s="183"/>
      <c r="S116" s="532"/>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3"/>
      <c r="AY116" s="183"/>
      <c r="AZ116" s="183"/>
      <c r="BA116" s="183"/>
      <c r="BB116" s="183"/>
      <c r="BC116" s="183"/>
      <c r="BD116" s="183"/>
      <c r="BE116" s="183"/>
      <c r="BF116" s="183"/>
      <c r="BG116" s="183"/>
      <c r="BH116" s="183"/>
      <c r="BI116" s="183"/>
      <c r="BJ116" s="183"/>
      <c r="BK116" s="183"/>
      <c r="BL116" s="183"/>
      <c r="BM116" s="183"/>
      <c r="BN116" s="183"/>
      <c r="BO116" s="183"/>
      <c r="BP116" s="183"/>
      <c r="BQ116" s="183"/>
      <c r="BR116" s="183"/>
      <c r="BS116" s="183"/>
      <c r="BT116" s="183"/>
      <c r="BU116" s="183"/>
      <c r="BV116" s="183"/>
      <c r="BW116" s="183"/>
      <c r="BX116" s="183"/>
      <c r="BY116" s="183"/>
    </row>
    <row r="117" spans="1:77" s="39" customFormat="1">
      <c r="A117" s="533"/>
      <c r="B117" s="70"/>
      <c r="C117" s="70"/>
      <c r="D117" s="70"/>
      <c r="E117" s="70"/>
      <c r="F117" s="70"/>
      <c r="G117" s="70"/>
      <c r="H117" s="70"/>
      <c r="I117" s="70"/>
      <c r="J117" s="70"/>
      <c r="K117" s="70"/>
      <c r="L117" s="183"/>
      <c r="M117" s="183"/>
      <c r="N117" s="183"/>
      <c r="O117" s="183"/>
      <c r="P117" s="183"/>
      <c r="Q117" s="183"/>
      <c r="R117" s="183"/>
      <c r="S117" s="532"/>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AP117" s="183"/>
      <c r="AQ117" s="183"/>
      <c r="AR117" s="183"/>
      <c r="AS117" s="183"/>
      <c r="AT117" s="183"/>
      <c r="AU117" s="183"/>
      <c r="AV117" s="183"/>
      <c r="AW117" s="183"/>
      <c r="AX117" s="183"/>
      <c r="AY117" s="183"/>
      <c r="AZ117" s="183"/>
      <c r="BA117" s="183"/>
      <c r="BB117" s="183"/>
      <c r="BC117" s="183"/>
      <c r="BD117" s="183"/>
      <c r="BE117" s="183"/>
      <c r="BF117" s="183"/>
      <c r="BG117" s="183"/>
      <c r="BH117" s="183"/>
      <c r="BI117" s="183"/>
      <c r="BJ117" s="183"/>
      <c r="BK117" s="183"/>
      <c r="BL117" s="183"/>
      <c r="BM117" s="183"/>
      <c r="BN117" s="183"/>
      <c r="BO117" s="183"/>
      <c r="BP117" s="183"/>
      <c r="BQ117" s="183"/>
      <c r="BR117" s="183"/>
      <c r="BS117" s="183"/>
      <c r="BT117" s="183"/>
      <c r="BU117" s="183"/>
      <c r="BV117" s="183"/>
      <c r="BW117" s="183"/>
      <c r="BX117" s="183"/>
      <c r="BY117" s="183"/>
    </row>
    <row r="118" spans="1:77" s="39" customFormat="1">
      <c r="A118" s="533"/>
      <c r="B118" s="70"/>
      <c r="C118" s="70"/>
      <c r="D118" s="70"/>
      <c r="E118" s="70"/>
      <c r="F118" s="70"/>
      <c r="G118" s="70"/>
      <c r="H118" s="70"/>
      <c r="I118" s="70"/>
      <c r="J118" s="70"/>
      <c r="K118" s="70"/>
      <c r="L118" s="183"/>
      <c r="M118" s="183"/>
      <c r="N118" s="183"/>
      <c r="O118" s="183"/>
      <c r="P118" s="183"/>
      <c r="Q118" s="183"/>
      <c r="R118" s="183"/>
      <c r="S118" s="532"/>
      <c r="T118" s="183"/>
      <c r="U118" s="183"/>
      <c r="V118" s="183"/>
      <c r="W118" s="183"/>
      <c r="X118" s="183"/>
      <c r="Y118" s="183"/>
      <c r="Z118" s="183"/>
      <c r="AA118" s="183"/>
      <c r="AB118" s="183"/>
      <c r="AC118" s="183"/>
      <c r="AD118" s="183"/>
      <c r="AE118" s="183"/>
      <c r="AF118" s="183"/>
      <c r="AG118" s="183"/>
      <c r="AH118" s="183"/>
      <c r="AI118" s="183"/>
      <c r="AJ118" s="183"/>
      <c r="AK118" s="183"/>
      <c r="AL118" s="183"/>
      <c r="AM118" s="183"/>
      <c r="AN118" s="183"/>
      <c r="AO118" s="183"/>
      <c r="AP118" s="183"/>
      <c r="AQ118" s="183"/>
      <c r="AR118" s="183"/>
      <c r="AS118" s="183"/>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3"/>
      <c r="BR118" s="183"/>
      <c r="BS118" s="183"/>
      <c r="BT118" s="183"/>
      <c r="BU118" s="183"/>
      <c r="BV118" s="183"/>
      <c r="BW118" s="183"/>
      <c r="BX118" s="183"/>
      <c r="BY118" s="183"/>
    </row>
    <row r="119" spans="1:77" s="39" customFormat="1">
      <c r="A119" s="141">
        <v>-4</v>
      </c>
      <c r="B119" s="41" t="s">
        <v>621</v>
      </c>
      <c r="C119" s="183"/>
      <c r="D119" s="183"/>
      <c r="E119" s="183"/>
      <c r="F119" s="183"/>
      <c r="G119" s="183"/>
      <c r="H119" s="183"/>
      <c r="I119" s="183"/>
      <c r="J119" s="183"/>
      <c r="K119" s="183"/>
      <c r="L119" s="183"/>
      <c r="M119" s="183"/>
      <c r="N119" s="183"/>
      <c r="O119" s="183"/>
      <c r="P119" s="183"/>
      <c r="Q119" s="183"/>
      <c r="R119" s="183"/>
      <c r="S119" s="532"/>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183"/>
      <c r="AR119" s="183"/>
      <c r="AS119" s="183"/>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c r="BX119" s="183"/>
      <c r="BY119" s="183"/>
    </row>
    <row r="120" spans="1:77" s="39" customFormat="1">
      <c r="A120" s="141">
        <v>-5</v>
      </c>
      <c r="B120" s="211" t="s">
        <v>854</v>
      </c>
      <c r="C120" s="183"/>
      <c r="D120" s="183"/>
      <c r="E120" s="183"/>
      <c r="F120" s="183"/>
      <c r="G120" s="183"/>
      <c r="H120" s="183"/>
      <c r="I120" s="183"/>
      <c r="J120" s="183"/>
      <c r="K120" s="183"/>
      <c r="L120" s="183"/>
      <c r="M120" s="183"/>
      <c r="N120" s="183"/>
      <c r="O120" s="183"/>
      <c r="P120" s="183"/>
      <c r="Q120" s="183"/>
      <c r="R120" s="183"/>
      <c r="S120" s="532"/>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c r="AS120" s="183"/>
      <c r="AT120" s="183"/>
      <c r="AU120" s="183"/>
      <c r="AV120" s="183"/>
      <c r="AW120" s="183"/>
      <c r="AX120" s="183"/>
      <c r="AY120" s="183"/>
      <c r="AZ120" s="183"/>
      <c r="BA120" s="183"/>
      <c r="BB120" s="183"/>
      <c r="BC120" s="183"/>
      <c r="BD120" s="183"/>
      <c r="BE120" s="183"/>
      <c r="BF120" s="183"/>
      <c r="BG120" s="183"/>
      <c r="BH120" s="183"/>
      <c r="BI120" s="183"/>
      <c r="BJ120" s="183"/>
      <c r="BK120" s="183"/>
      <c r="BL120" s="183"/>
      <c r="BM120" s="183"/>
      <c r="BN120" s="183"/>
      <c r="BO120" s="183"/>
      <c r="BP120" s="183"/>
      <c r="BQ120" s="183"/>
      <c r="BR120" s="183"/>
      <c r="BS120" s="183"/>
      <c r="BT120" s="183"/>
      <c r="BU120" s="183"/>
      <c r="BV120" s="183"/>
      <c r="BW120" s="183"/>
      <c r="BX120" s="183"/>
      <c r="BY120" s="183"/>
    </row>
    <row r="121" spans="1:77" s="39" customFormat="1">
      <c r="A121" s="141">
        <v>-6</v>
      </c>
      <c r="B121" s="39" t="s">
        <v>831</v>
      </c>
      <c r="C121" s="183"/>
      <c r="D121" s="183"/>
      <c r="E121" s="183"/>
      <c r="F121" s="183"/>
      <c r="G121" s="183"/>
      <c r="H121" s="183"/>
      <c r="I121" s="183"/>
      <c r="J121" s="183"/>
      <c r="K121" s="183"/>
      <c r="L121" s="183"/>
      <c r="M121" s="183"/>
      <c r="N121" s="183"/>
      <c r="O121" s="183"/>
      <c r="P121" s="183"/>
      <c r="Q121" s="183"/>
      <c r="R121" s="183"/>
      <c r="S121" s="532"/>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183"/>
      <c r="AR121" s="183"/>
      <c r="AS121" s="183"/>
      <c r="AT121" s="183"/>
      <c r="AU121" s="183"/>
      <c r="AV121" s="183"/>
      <c r="AW121" s="183"/>
      <c r="AX121" s="183"/>
      <c r="AY121" s="183"/>
      <c r="AZ121" s="183"/>
      <c r="BA121" s="183"/>
      <c r="BB121" s="183"/>
      <c r="BC121" s="183"/>
      <c r="BD121" s="183"/>
      <c r="BE121" s="183"/>
      <c r="BF121" s="183"/>
      <c r="BG121" s="183"/>
      <c r="BH121" s="183"/>
      <c r="BI121" s="183"/>
      <c r="BJ121" s="183"/>
      <c r="BK121" s="183"/>
      <c r="BL121" s="183"/>
      <c r="BM121" s="183"/>
      <c r="BN121" s="183"/>
      <c r="BO121" s="183"/>
      <c r="BP121" s="183"/>
      <c r="BQ121" s="183"/>
      <c r="BR121" s="183"/>
      <c r="BS121" s="183"/>
      <c r="BT121" s="183"/>
      <c r="BU121" s="183"/>
      <c r="BV121" s="183"/>
      <c r="BW121" s="183"/>
      <c r="BX121" s="183"/>
      <c r="BY121" s="183"/>
    </row>
    <row r="122" spans="1:77" s="39" customFormat="1">
      <c r="A122" s="141">
        <v>-7</v>
      </c>
      <c r="B122" s="224" t="s">
        <v>832</v>
      </c>
      <c r="C122" s="183"/>
      <c r="D122" s="183"/>
      <c r="E122" s="183"/>
      <c r="F122" s="183"/>
      <c r="G122" s="183"/>
      <c r="H122" s="183"/>
      <c r="I122" s="183"/>
      <c r="J122" s="183"/>
      <c r="K122" s="183"/>
      <c r="L122" s="183"/>
      <c r="M122" s="183"/>
      <c r="N122" s="183"/>
      <c r="O122" s="183"/>
      <c r="P122" s="183"/>
      <c r="Q122" s="183"/>
      <c r="R122" s="183"/>
      <c r="S122" s="532"/>
      <c r="T122" s="183"/>
      <c r="U122" s="183"/>
      <c r="V122" s="183"/>
      <c r="W122" s="183"/>
      <c r="X122" s="183"/>
      <c r="Y122" s="183"/>
      <c r="Z122" s="183"/>
      <c r="AA122" s="183"/>
      <c r="AB122" s="183"/>
      <c r="AC122" s="183"/>
      <c r="AD122" s="183"/>
      <c r="AE122" s="183"/>
      <c r="AF122" s="183"/>
      <c r="AG122" s="183"/>
      <c r="AH122" s="183"/>
      <c r="AI122" s="183"/>
      <c r="AJ122" s="183"/>
      <c r="AK122" s="183"/>
      <c r="AL122" s="183"/>
      <c r="AM122" s="183"/>
      <c r="AN122" s="183"/>
      <c r="AO122" s="183"/>
      <c r="AP122" s="183"/>
      <c r="AQ122" s="183"/>
      <c r="AR122" s="183"/>
      <c r="AS122" s="183"/>
      <c r="AT122" s="183"/>
      <c r="AU122" s="183"/>
      <c r="AV122" s="183"/>
      <c r="AW122" s="183"/>
      <c r="AX122" s="183"/>
      <c r="AY122" s="183"/>
      <c r="AZ122" s="183"/>
      <c r="BA122" s="183"/>
      <c r="BB122" s="183"/>
      <c r="BC122" s="183"/>
      <c r="BD122" s="183"/>
      <c r="BE122" s="183"/>
      <c r="BF122" s="183"/>
      <c r="BG122" s="183"/>
      <c r="BH122" s="183"/>
      <c r="BI122" s="183"/>
      <c r="BJ122" s="183"/>
      <c r="BK122" s="183"/>
      <c r="BL122" s="183"/>
      <c r="BM122" s="183"/>
      <c r="BN122" s="183"/>
      <c r="BO122" s="183"/>
      <c r="BP122" s="183"/>
      <c r="BQ122" s="183"/>
      <c r="BR122" s="183"/>
      <c r="BS122" s="183"/>
      <c r="BT122" s="183"/>
      <c r="BU122" s="183"/>
      <c r="BV122" s="183"/>
      <c r="BW122" s="183"/>
      <c r="BX122" s="183"/>
      <c r="BY122" s="183"/>
    </row>
    <row r="123" spans="1:77" s="39" customFormat="1">
      <c r="A123" s="141">
        <v>-8</v>
      </c>
      <c r="B123" s="39" t="s">
        <v>382</v>
      </c>
      <c r="C123" s="183"/>
      <c r="D123" s="183"/>
      <c r="E123" s="183"/>
      <c r="F123" s="183"/>
      <c r="G123" s="183"/>
      <c r="H123" s="183"/>
      <c r="I123" s="183"/>
      <c r="J123" s="183"/>
      <c r="K123" s="183"/>
      <c r="L123" s="183"/>
      <c r="M123" s="183"/>
      <c r="N123" s="183"/>
      <c r="O123" s="183"/>
      <c r="P123" s="183"/>
      <c r="Q123" s="183"/>
      <c r="R123" s="183"/>
      <c r="S123" s="532"/>
      <c r="T123" s="183"/>
      <c r="U123" s="183"/>
      <c r="V123" s="183"/>
      <c r="W123" s="183"/>
      <c r="X123" s="183"/>
      <c r="Y123" s="183"/>
      <c r="Z123" s="183"/>
      <c r="AA123" s="183"/>
      <c r="AB123" s="183"/>
      <c r="AC123" s="183"/>
      <c r="AD123" s="183"/>
      <c r="AE123" s="183"/>
      <c r="AF123" s="183"/>
      <c r="AG123" s="183"/>
      <c r="AH123" s="183"/>
      <c r="AI123" s="183"/>
      <c r="AJ123" s="183"/>
      <c r="AK123" s="183"/>
      <c r="AL123" s="183"/>
      <c r="AM123" s="183"/>
      <c r="AN123" s="183"/>
      <c r="AO123" s="183"/>
      <c r="AP123" s="183"/>
      <c r="AQ123" s="183"/>
      <c r="AR123" s="183"/>
      <c r="AS123" s="183"/>
      <c r="AT123" s="183"/>
      <c r="AU123" s="183"/>
      <c r="AV123" s="183"/>
      <c r="AW123" s="183"/>
      <c r="AX123" s="183"/>
      <c r="AY123" s="183"/>
      <c r="AZ123" s="183"/>
      <c r="BA123" s="183"/>
      <c r="BB123" s="183"/>
      <c r="BC123" s="183"/>
      <c r="BD123" s="183"/>
      <c r="BE123" s="183"/>
      <c r="BF123" s="183"/>
      <c r="BG123" s="183"/>
      <c r="BH123" s="183"/>
      <c r="BI123" s="183"/>
      <c r="BJ123" s="183"/>
      <c r="BK123" s="183"/>
      <c r="BL123" s="183"/>
      <c r="BM123" s="183"/>
      <c r="BN123" s="183"/>
      <c r="BO123" s="183"/>
      <c r="BP123" s="183"/>
      <c r="BQ123" s="183"/>
      <c r="BR123" s="183"/>
      <c r="BS123" s="183"/>
      <c r="BT123" s="183"/>
      <c r="BU123" s="183"/>
      <c r="BV123" s="183"/>
      <c r="BW123" s="183"/>
      <c r="BX123" s="183"/>
      <c r="BY123" s="183"/>
    </row>
    <row r="124" spans="1:77" s="39" customFormat="1">
      <c r="A124" s="141">
        <v>-9</v>
      </c>
      <c r="B124" s="39" t="s">
        <v>383</v>
      </c>
      <c r="C124" s="183"/>
      <c r="D124" s="183"/>
      <c r="E124" s="183"/>
      <c r="F124" s="183"/>
      <c r="G124" s="183"/>
      <c r="H124" s="183"/>
      <c r="I124" s="183"/>
      <c r="J124" s="183"/>
      <c r="K124" s="183"/>
      <c r="L124" s="183"/>
      <c r="M124" s="183"/>
      <c r="N124" s="183"/>
      <c r="O124" s="183"/>
      <c r="P124" s="183"/>
      <c r="Q124" s="183"/>
      <c r="R124" s="183"/>
      <c r="S124" s="532"/>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3"/>
      <c r="AY124" s="183"/>
      <c r="AZ124" s="183"/>
      <c r="BA124" s="183"/>
      <c r="BB124" s="183"/>
      <c r="BC124" s="183"/>
      <c r="BD124" s="183"/>
      <c r="BE124" s="183"/>
      <c r="BF124" s="183"/>
      <c r="BG124" s="183"/>
      <c r="BH124" s="183"/>
      <c r="BI124" s="183"/>
      <c r="BJ124" s="183"/>
      <c r="BK124" s="183"/>
      <c r="BL124" s="183"/>
      <c r="BM124" s="183"/>
      <c r="BN124" s="183"/>
      <c r="BO124" s="183"/>
      <c r="BP124" s="183"/>
      <c r="BQ124" s="183"/>
      <c r="BR124" s="183"/>
      <c r="BS124" s="183"/>
      <c r="BT124" s="183"/>
      <c r="BU124" s="183"/>
      <c r="BV124" s="183"/>
      <c r="BW124" s="183"/>
      <c r="BX124" s="183"/>
      <c r="BY124" s="183"/>
    </row>
    <row r="125" spans="1:77" s="90" customFormat="1">
      <c r="A125" s="141">
        <v>-10</v>
      </c>
      <c r="B125" s="39" t="s">
        <v>584</v>
      </c>
      <c r="C125" s="142"/>
      <c r="D125" s="142"/>
      <c r="E125" s="142"/>
      <c r="F125" s="142"/>
      <c r="G125" s="142"/>
      <c r="H125" s="142"/>
      <c r="I125" s="142"/>
      <c r="J125" s="142"/>
      <c r="K125" s="142"/>
      <c r="L125" s="142"/>
      <c r="M125" s="142"/>
      <c r="N125" s="142"/>
      <c r="O125" s="142"/>
      <c r="P125" s="142"/>
      <c r="Q125" s="142"/>
      <c r="R125" s="142"/>
      <c r="S125" s="178"/>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c r="BO125" s="142"/>
      <c r="BP125" s="142"/>
      <c r="BQ125" s="142"/>
      <c r="BR125" s="142"/>
      <c r="BS125" s="142"/>
      <c r="BT125" s="142"/>
      <c r="BU125" s="142"/>
      <c r="BV125" s="142"/>
      <c r="BW125" s="142"/>
      <c r="BX125" s="142"/>
      <c r="BY125" s="142"/>
    </row>
    <row r="126" spans="1:77" s="90" customFormat="1">
      <c r="A126" s="225">
        <v>-11</v>
      </c>
      <c r="B126" s="211" t="s">
        <v>924</v>
      </c>
      <c r="C126" s="142"/>
      <c r="D126" s="142"/>
      <c r="E126" s="142"/>
      <c r="F126" s="142"/>
      <c r="G126" s="142"/>
      <c r="H126" s="142"/>
      <c r="I126" s="142"/>
      <c r="J126" s="142"/>
      <c r="K126" s="142"/>
      <c r="L126" s="142"/>
      <c r="M126" s="142"/>
      <c r="N126" s="142"/>
      <c r="O126" s="142"/>
      <c r="P126" s="142"/>
      <c r="Q126" s="142"/>
      <c r="R126" s="142"/>
      <c r="S126" s="178"/>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142"/>
      <c r="BU126" s="142"/>
      <c r="BV126" s="142"/>
      <c r="BW126" s="142"/>
      <c r="BX126" s="142"/>
      <c r="BY126" s="142"/>
    </row>
    <row r="127" spans="1:77" s="90" customFormat="1">
      <c r="A127" s="534"/>
      <c r="B127" s="142"/>
      <c r="C127" s="142"/>
      <c r="D127" s="142"/>
      <c r="E127" s="142"/>
      <c r="F127" s="142"/>
      <c r="G127" s="142"/>
      <c r="H127" s="142"/>
      <c r="I127" s="142"/>
      <c r="J127" s="142"/>
      <c r="K127" s="142"/>
      <c r="L127" s="142"/>
      <c r="M127" s="142"/>
      <c r="N127" s="142"/>
      <c r="O127" s="142"/>
      <c r="P127" s="142"/>
      <c r="Q127" s="142"/>
      <c r="R127" s="142"/>
      <c r="S127" s="178"/>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c r="BV127" s="142"/>
      <c r="BW127" s="142"/>
      <c r="BX127" s="142"/>
      <c r="BY127" s="142"/>
    </row>
    <row r="128" spans="1:77" s="90" customFormat="1">
      <c r="A128" s="535"/>
      <c r="B128" s="183"/>
      <c r="C128" s="142"/>
      <c r="D128" s="142"/>
      <c r="E128" s="142"/>
      <c r="F128" s="142"/>
      <c r="G128" s="142"/>
      <c r="H128" s="142"/>
      <c r="I128" s="142"/>
      <c r="J128" s="142"/>
      <c r="K128" s="142"/>
      <c r="L128" s="142"/>
      <c r="M128" s="142"/>
      <c r="N128" s="142"/>
      <c r="O128" s="142"/>
      <c r="P128" s="142"/>
      <c r="Q128" s="142"/>
      <c r="R128" s="142"/>
      <c r="S128" s="178"/>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2"/>
      <c r="BR128" s="142"/>
      <c r="BS128" s="142"/>
      <c r="BT128" s="142"/>
      <c r="BU128" s="142"/>
      <c r="BV128" s="142"/>
      <c r="BW128" s="142"/>
      <c r="BX128" s="142"/>
      <c r="BY128" s="142"/>
    </row>
    <row r="129" spans="1:77" s="90" customFormat="1" ht="30">
      <c r="A129" s="183"/>
      <c r="B129" s="109" t="s">
        <v>1079</v>
      </c>
      <c r="C129" s="90" t="str">
        <f t="shared" ref="C129:K129" si="13">IF(C30=0,"N/A",IF(C30/C33&gt;5%,"YES","NO"))</f>
        <v>N/A</v>
      </c>
      <c r="D129" s="90" t="str">
        <f t="shared" si="13"/>
        <v>N/A</v>
      </c>
      <c r="E129" s="90" t="str">
        <f t="shared" si="13"/>
        <v>N/A</v>
      </c>
      <c r="F129" s="90" t="str">
        <f t="shared" si="13"/>
        <v>N/A</v>
      </c>
      <c r="G129" s="90" t="str">
        <f t="shared" si="13"/>
        <v>N/A</v>
      </c>
      <c r="H129" s="90" t="str">
        <f t="shared" si="13"/>
        <v>N/A</v>
      </c>
      <c r="I129" s="90" t="str">
        <f t="shared" si="13"/>
        <v>N/A</v>
      </c>
      <c r="J129" s="90" t="str">
        <f t="shared" si="13"/>
        <v>N/A</v>
      </c>
      <c r="K129" s="90" t="str">
        <f t="shared" si="13"/>
        <v>N/A</v>
      </c>
      <c r="L129" s="142"/>
      <c r="M129" s="142"/>
      <c r="N129" s="142"/>
      <c r="O129" s="142"/>
      <c r="P129" s="142"/>
      <c r="Q129" s="142"/>
      <c r="R129" s="142"/>
      <c r="S129" s="178"/>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row>
    <row r="130" spans="1:77" s="90" customFormat="1">
      <c r="A130" s="183"/>
      <c r="B130" s="183"/>
      <c r="C130" s="142"/>
      <c r="D130" s="142"/>
      <c r="E130" s="142"/>
      <c r="F130" s="142"/>
      <c r="G130" s="142"/>
      <c r="H130" s="142"/>
      <c r="I130" s="142"/>
      <c r="J130" s="142"/>
      <c r="K130" s="142"/>
      <c r="L130" s="142"/>
      <c r="M130" s="142"/>
      <c r="N130" s="142"/>
      <c r="O130" s="142"/>
      <c r="P130" s="142"/>
      <c r="Q130" s="142"/>
      <c r="R130" s="142"/>
      <c r="S130" s="178"/>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42"/>
    </row>
    <row r="131" spans="1:77" s="142" customFormat="1" ht="30">
      <c r="A131" s="183"/>
      <c r="B131" s="109" t="s">
        <v>1080</v>
      </c>
      <c r="C131" s="90" t="str">
        <f>IF(C77=0,"N/A",IF(C77/C80&gt;5%,"YES","NO"))</f>
        <v>N/A</v>
      </c>
      <c r="D131" s="90" t="str">
        <f t="shared" ref="D131:K131" si="14">IF(D78=0,"N/A",IF(D78/D80&gt;5%,"YES","NO"))</f>
        <v>N/A</v>
      </c>
      <c r="E131" s="90" t="str">
        <f t="shared" si="14"/>
        <v>N/A</v>
      </c>
      <c r="F131" s="90" t="str">
        <f t="shared" si="14"/>
        <v>N/A</v>
      </c>
      <c r="G131" s="90" t="str">
        <f t="shared" si="14"/>
        <v>N/A</v>
      </c>
      <c r="H131" s="90" t="str">
        <f t="shared" si="14"/>
        <v>N/A</v>
      </c>
      <c r="I131" s="90" t="str">
        <f t="shared" si="14"/>
        <v>N/A</v>
      </c>
      <c r="J131" s="90" t="str">
        <f t="shared" si="14"/>
        <v>N/A</v>
      </c>
      <c r="K131" s="90" t="str">
        <f t="shared" si="14"/>
        <v>N/A</v>
      </c>
      <c r="S131" s="178"/>
    </row>
  </sheetData>
  <protectedRanges>
    <protectedRange sqref="B4" name="Choose menu_1"/>
  </protectedRanges>
  <mergeCells count="3">
    <mergeCell ref="B2:K2"/>
    <mergeCell ref="B1:K1"/>
    <mergeCell ref="C6:K6"/>
  </mergeCells>
  <dataValidations disablePrompts="1" count="1">
    <dataValidation type="list" allowBlank="1" showInputMessage="1" showErrorMessage="1" sqref="B4">
      <formula1>$S$19:$S$21</formula1>
    </dataValidation>
  </dataValidations>
  <pageMargins left="0.25" right="0.25" top="0.75" bottom="0.75" header="0.3" footer="0.3"/>
  <pageSetup scale="76" fitToHeight="0" orientation="landscape" r:id="rId1"/>
  <headerFooter scaleWithDoc="0">
    <oddHeader>&amp;L&amp;"-,Bold"FR Y-14A Schedule A.7.b - PPNR Net Interest Income</oddHeader>
  </headerFooter>
  <rowBreaks count="4" manualBreakCount="4">
    <brk id="33" max="10" man="1"/>
    <brk id="59" max="10" man="1"/>
    <brk id="80" max="10" man="1"/>
    <brk id="103"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Y210"/>
  <sheetViews>
    <sheetView showGridLines="0" view="pageBreakPreview" zoomScale="85" zoomScaleNormal="85" zoomScaleSheetLayoutView="85" workbookViewId="0">
      <selection activeCell="C13" sqref="C13"/>
    </sheetView>
  </sheetViews>
  <sheetFormatPr defaultColWidth="9.140625" defaultRowHeight="15"/>
  <cols>
    <col min="1" max="1" width="4.28515625" style="183" customWidth="1"/>
    <col min="2" max="2" width="75.140625" style="183" customWidth="1"/>
    <col min="3" max="3" width="22.5703125" style="183" customWidth="1"/>
    <col min="4" max="4" width="11.42578125" style="320" customWidth="1"/>
    <col min="5" max="5" width="5.28515625" style="320" customWidth="1"/>
    <col min="6" max="13" width="10.7109375" style="183" customWidth="1"/>
    <col min="14" max="14" width="10.7109375" style="320" customWidth="1"/>
    <col min="15" max="15" width="3.42578125" style="320" customWidth="1"/>
    <col min="16" max="77" width="9.140625" style="320"/>
    <col min="78" max="16384" width="9.140625" style="21"/>
  </cols>
  <sheetData>
    <row r="1" spans="1:77" s="43" customFormat="1" ht="18.75">
      <c r="A1" s="463"/>
      <c r="B1" s="1044" t="s">
        <v>1084</v>
      </c>
      <c r="C1" s="1044"/>
      <c r="D1" s="1044"/>
      <c r="E1" s="1044"/>
      <c r="F1" s="1044"/>
      <c r="G1" s="1044"/>
      <c r="H1" s="1044"/>
      <c r="I1" s="1044"/>
      <c r="J1" s="1044"/>
      <c r="K1" s="1044"/>
      <c r="L1" s="1044"/>
      <c r="M1" s="1044"/>
      <c r="N1" s="1044"/>
      <c r="O1" s="1044"/>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row>
    <row r="2" spans="1:77" s="41" customFormat="1">
      <c r="A2" s="323"/>
      <c r="B2" s="995" t="s">
        <v>1084</v>
      </c>
      <c r="C2" s="536"/>
      <c r="D2" s="536"/>
      <c r="E2" s="536"/>
      <c r="F2" s="536"/>
      <c r="G2" s="536"/>
      <c r="H2" s="536"/>
      <c r="I2" s="536"/>
      <c r="J2" s="536"/>
      <c r="K2" s="536"/>
      <c r="L2" s="536"/>
      <c r="M2" s="536"/>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row>
    <row r="3" spans="1:77">
      <c r="F3" s="1052"/>
      <c r="G3" s="1052"/>
      <c r="H3" s="1052"/>
      <c r="I3" s="1052"/>
      <c r="J3" s="1052"/>
      <c r="K3" s="1052"/>
      <c r="L3" s="1052"/>
      <c r="M3" s="1052"/>
      <c r="N3" s="1052"/>
      <c r="O3" s="472"/>
    </row>
    <row r="4" spans="1:77">
      <c r="F4" s="1015" t="s">
        <v>541</v>
      </c>
      <c r="G4" s="1015"/>
      <c r="H4" s="1015"/>
      <c r="I4" s="1015"/>
      <c r="J4" s="1015"/>
      <c r="K4" s="1015"/>
      <c r="L4" s="1015"/>
      <c r="M4" s="1015"/>
      <c r="N4" s="1015"/>
      <c r="O4" s="472"/>
    </row>
    <row r="5" spans="1:77" ht="15.75" thickBot="1">
      <c r="C5" s="55"/>
      <c r="D5" s="8" t="s">
        <v>201</v>
      </c>
      <c r="E5" s="537"/>
      <c r="F5" s="119" t="s">
        <v>700</v>
      </c>
      <c r="G5" s="119" t="s">
        <v>701</v>
      </c>
      <c r="H5" s="119" t="s">
        <v>702</v>
      </c>
      <c r="I5" s="119" t="s">
        <v>703</v>
      </c>
      <c r="J5" s="119" t="s">
        <v>704</v>
      </c>
      <c r="K5" s="119" t="s">
        <v>705</v>
      </c>
      <c r="L5" s="119" t="s">
        <v>706</v>
      </c>
      <c r="M5" s="119" t="s">
        <v>707</v>
      </c>
      <c r="N5" s="119" t="s">
        <v>708</v>
      </c>
      <c r="O5" s="346"/>
    </row>
    <row r="6" spans="1:77" ht="15.75" thickTop="1">
      <c r="C6" s="472"/>
      <c r="D6" s="537"/>
      <c r="E6" s="537"/>
      <c r="F6" s="359"/>
      <c r="G6" s="359"/>
      <c r="H6" s="359"/>
      <c r="I6" s="359"/>
      <c r="J6" s="359"/>
      <c r="K6" s="359"/>
      <c r="L6" s="359"/>
      <c r="M6" s="359"/>
      <c r="N6" s="359"/>
      <c r="O6" s="346"/>
    </row>
    <row r="7" spans="1:77">
      <c r="B7" s="9" t="s">
        <v>846</v>
      </c>
      <c r="C7" s="474"/>
      <c r="D7" s="475"/>
      <c r="E7" s="475"/>
      <c r="F7" s="474"/>
      <c r="G7" s="474"/>
      <c r="H7" s="474"/>
      <c r="I7" s="474"/>
      <c r="J7" s="474"/>
      <c r="K7" s="474"/>
      <c r="L7" s="474"/>
      <c r="M7" s="474"/>
      <c r="O7" s="346"/>
    </row>
    <row r="8" spans="1:77">
      <c r="B8" s="10" t="s">
        <v>262</v>
      </c>
      <c r="C8" s="477"/>
      <c r="D8" s="478"/>
      <c r="E8" s="478"/>
      <c r="F8" s="88"/>
      <c r="G8" s="88"/>
      <c r="H8" s="88"/>
      <c r="I8" s="88"/>
      <c r="J8" s="88"/>
      <c r="K8" s="88"/>
      <c r="L8" s="88"/>
      <c r="M8" s="88"/>
      <c r="N8" s="88"/>
      <c r="O8" s="328"/>
    </row>
    <row r="9" spans="1:77">
      <c r="B9" s="7" t="s">
        <v>585</v>
      </c>
      <c r="C9" s="367"/>
      <c r="D9" s="478"/>
      <c r="E9" s="478"/>
      <c r="F9" s="88"/>
      <c r="G9" s="88"/>
      <c r="H9" s="88"/>
      <c r="I9" s="88"/>
      <c r="J9" s="88"/>
      <c r="K9" s="88"/>
      <c r="L9" s="88"/>
      <c r="M9" s="88"/>
      <c r="N9" s="88"/>
      <c r="O9" s="328"/>
    </row>
    <row r="10" spans="1:77">
      <c r="B10" s="241" t="s">
        <v>836</v>
      </c>
      <c r="C10" s="538"/>
      <c r="D10" s="539"/>
      <c r="E10" s="539"/>
      <c r="F10" s="88"/>
      <c r="G10" s="88"/>
      <c r="H10" s="88"/>
      <c r="I10" s="88"/>
      <c r="J10" s="88"/>
      <c r="K10" s="88"/>
      <c r="L10" s="88"/>
      <c r="M10" s="88"/>
      <c r="N10" s="88"/>
      <c r="O10" s="328"/>
    </row>
    <row r="11" spans="1:77" s="41" customFormat="1">
      <c r="A11" s="118">
        <v>1</v>
      </c>
      <c r="B11" s="15" t="s">
        <v>590</v>
      </c>
      <c r="C11" s="485"/>
      <c r="D11" s="120" t="s">
        <v>203</v>
      </c>
      <c r="E11" s="540"/>
      <c r="F11" s="179"/>
      <c r="G11" s="179"/>
      <c r="H11" s="179"/>
      <c r="I11" s="179"/>
      <c r="J11" s="179"/>
      <c r="K11" s="179"/>
      <c r="L11" s="179"/>
      <c r="M11" s="179"/>
      <c r="N11" s="179"/>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row>
    <row r="12" spans="1:77" s="41" customFormat="1">
      <c r="A12" s="118">
        <v>2</v>
      </c>
      <c r="B12" s="15" t="s">
        <v>837</v>
      </c>
      <c r="C12" s="485"/>
      <c r="D12" s="120" t="s">
        <v>217</v>
      </c>
      <c r="E12" s="540"/>
      <c r="F12" s="128"/>
      <c r="G12" s="128"/>
      <c r="H12" s="128"/>
      <c r="I12" s="128"/>
      <c r="J12" s="128"/>
      <c r="K12" s="128"/>
      <c r="L12" s="128"/>
      <c r="M12" s="128"/>
      <c r="N12" s="128"/>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row>
    <row r="13" spans="1:77" s="41" customFormat="1">
      <c r="A13" s="118">
        <v>3</v>
      </c>
      <c r="B13" s="238" t="s">
        <v>847</v>
      </c>
      <c r="C13" s="485"/>
      <c r="D13" s="120" t="s">
        <v>217</v>
      </c>
      <c r="E13" s="540"/>
      <c r="F13" s="128"/>
      <c r="G13" s="128"/>
      <c r="H13" s="128"/>
      <c r="I13" s="128"/>
      <c r="J13" s="128"/>
      <c r="K13" s="128"/>
      <c r="L13" s="128"/>
      <c r="M13" s="128"/>
      <c r="N13" s="128"/>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row>
    <row r="14" spans="1:77">
      <c r="A14" s="466"/>
      <c r="B14" s="14" t="s">
        <v>211</v>
      </c>
      <c r="C14" s="538"/>
      <c r="D14" s="397"/>
      <c r="E14" s="539"/>
      <c r="F14" s="88"/>
      <c r="G14" s="88"/>
      <c r="H14" s="88"/>
      <c r="I14" s="88"/>
      <c r="J14" s="88"/>
      <c r="K14" s="88"/>
      <c r="L14" s="88"/>
      <c r="M14" s="88"/>
      <c r="N14" s="88"/>
      <c r="O14" s="328"/>
    </row>
    <row r="15" spans="1:77" s="41" customFormat="1">
      <c r="A15" s="118">
        <v>4</v>
      </c>
      <c r="B15" s="15" t="s">
        <v>533</v>
      </c>
      <c r="C15" s="485"/>
      <c r="D15" s="120" t="s">
        <v>217</v>
      </c>
      <c r="E15" s="540"/>
      <c r="F15" s="179"/>
      <c r="G15" s="179"/>
      <c r="H15" s="179"/>
      <c r="I15" s="179"/>
      <c r="J15" s="179"/>
      <c r="K15" s="179"/>
      <c r="L15" s="179"/>
      <c r="M15" s="179"/>
      <c r="N15" s="179"/>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row>
    <row r="16" spans="1:77" s="41" customFormat="1">
      <c r="A16" s="118">
        <v>5</v>
      </c>
      <c r="B16" s="15" t="s">
        <v>591</v>
      </c>
      <c r="C16" s="485"/>
      <c r="D16" s="120" t="s">
        <v>217</v>
      </c>
      <c r="E16" s="540"/>
      <c r="F16" s="179"/>
      <c r="G16" s="179"/>
      <c r="H16" s="179"/>
      <c r="I16" s="179"/>
      <c r="J16" s="179"/>
      <c r="K16" s="179"/>
      <c r="L16" s="179"/>
      <c r="M16" s="179"/>
      <c r="N16" s="179"/>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row>
    <row r="17" spans="1:77" s="41" customFormat="1">
      <c r="A17" s="121">
        <f>A16+1</f>
        <v>6</v>
      </c>
      <c r="B17" s="122" t="s">
        <v>592</v>
      </c>
      <c r="C17" s="89"/>
      <c r="D17" s="120" t="s">
        <v>217</v>
      </c>
      <c r="E17" s="540"/>
      <c r="F17" s="179"/>
      <c r="G17" s="179"/>
      <c r="H17" s="179"/>
      <c r="I17" s="179"/>
      <c r="J17" s="179"/>
      <c r="K17" s="179"/>
      <c r="L17" s="179"/>
      <c r="M17" s="179"/>
      <c r="N17" s="179"/>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row>
    <row r="18" spans="1:77" s="41" customFormat="1">
      <c r="A18" s="118">
        <f>A17+1</f>
        <v>7</v>
      </c>
      <c r="B18" s="15" t="s">
        <v>593</v>
      </c>
      <c r="C18" s="485"/>
      <c r="D18" s="120" t="s">
        <v>217</v>
      </c>
      <c r="E18" s="540"/>
      <c r="F18" s="128"/>
      <c r="G18" s="128"/>
      <c r="H18" s="128"/>
      <c r="I18" s="128"/>
      <c r="J18" s="128"/>
      <c r="K18" s="128"/>
      <c r="L18" s="128"/>
      <c r="M18" s="128"/>
      <c r="N18" s="128"/>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row>
    <row r="19" spans="1:77">
      <c r="A19" s="466"/>
      <c r="B19" s="14" t="s">
        <v>338</v>
      </c>
      <c r="C19" s="538"/>
      <c r="D19" s="397"/>
      <c r="E19" s="539"/>
      <c r="F19" s="88"/>
      <c r="G19" s="88"/>
      <c r="H19" s="88"/>
      <c r="I19" s="88"/>
      <c r="J19" s="88"/>
      <c r="K19" s="88"/>
      <c r="L19" s="88"/>
      <c r="M19" s="88"/>
      <c r="N19" s="88"/>
      <c r="O19" s="361"/>
    </row>
    <row r="20" spans="1:77" s="41" customFormat="1">
      <c r="A20" s="118">
        <f>A18+1</f>
        <v>8</v>
      </c>
      <c r="B20" s="238" t="s">
        <v>848</v>
      </c>
      <c r="C20" s="485"/>
      <c r="D20" s="120" t="s">
        <v>203</v>
      </c>
      <c r="E20" s="540"/>
      <c r="F20" s="179"/>
      <c r="G20" s="179"/>
      <c r="H20" s="179"/>
      <c r="I20" s="179"/>
      <c r="J20" s="179"/>
      <c r="K20" s="179"/>
      <c r="L20" s="179"/>
      <c r="M20" s="179"/>
      <c r="N20" s="179"/>
      <c r="O20" s="361"/>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3"/>
      <c r="BX20" s="323"/>
      <c r="BY20" s="323"/>
    </row>
    <row r="21" spans="1:77" s="209" customFormat="1">
      <c r="A21" s="231">
        <f>A20+1</f>
        <v>9</v>
      </c>
      <c r="B21" s="238" t="s">
        <v>685</v>
      </c>
      <c r="C21" s="541"/>
      <c r="D21" s="224" t="s">
        <v>203</v>
      </c>
      <c r="E21" s="541"/>
      <c r="F21" s="70"/>
      <c r="G21" s="70"/>
      <c r="H21" s="70"/>
      <c r="I21" s="70"/>
      <c r="J21" s="70"/>
      <c r="K21" s="70"/>
      <c r="L21" s="70"/>
      <c r="M21" s="70"/>
      <c r="N21" s="70"/>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505"/>
      <c r="BS21" s="505"/>
      <c r="BT21" s="505"/>
      <c r="BU21" s="505"/>
      <c r="BV21" s="505"/>
      <c r="BW21" s="505"/>
      <c r="BX21" s="505"/>
      <c r="BY21" s="505"/>
    </row>
    <row r="22" spans="1:77">
      <c r="A22" s="466"/>
      <c r="B22" s="7" t="s">
        <v>535</v>
      </c>
      <c r="C22" s="367"/>
      <c r="D22" s="397"/>
      <c r="E22" s="539"/>
      <c r="F22" s="180"/>
      <c r="G22" s="180"/>
      <c r="H22" s="180"/>
      <c r="I22" s="180"/>
      <c r="J22" s="180"/>
      <c r="K22" s="180"/>
      <c r="L22" s="180"/>
      <c r="M22" s="180"/>
      <c r="N22" s="180"/>
      <c r="O22" s="361"/>
    </row>
    <row r="23" spans="1:77" s="41" customFormat="1">
      <c r="A23" s="118">
        <f>A21+1</f>
        <v>10</v>
      </c>
      <c r="B23" s="15" t="s">
        <v>534</v>
      </c>
      <c r="C23" s="485"/>
      <c r="D23" s="120" t="s">
        <v>217</v>
      </c>
      <c r="E23" s="540"/>
      <c r="F23" s="128"/>
      <c r="G23" s="128"/>
      <c r="H23" s="128"/>
      <c r="I23" s="128"/>
      <c r="J23" s="128"/>
      <c r="K23" s="128"/>
      <c r="L23" s="128"/>
      <c r="M23" s="128"/>
      <c r="N23" s="128"/>
      <c r="O23" s="361"/>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c r="BC23" s="323"/>
      <c r="BD23" s="323"/>
      <c r="BE23" s="323"/>
      <c r="BF23" s="323"/>
      <c r="BG23" s="323"/>
      <c r="BH23" s="323"/>
      <c r="BI23" s="323"/>
      <c r="BJ23" s="323"/>
      <c r="BK23" s="323"/>
      <c r="BL23" s="323"/>
      <c r="BM23" s="323"/>
      <c r="BN23" s="323"/>
      <c r="BO23" s="323"/>
      <c r="BP23" s="323"/>
      <c r="BQ23" s="323"/>
      <c r="BR23" s="323"/>
      <c r="BS23" s="323"/>
      <c r="BT23" s="323"/>
      <c r="BU23" s="323"/>
      <c r="BV23" s="323"/>
      <c r="BW23" s="323"/>
      <c r="BX23" s="323"/>
      <c r="BY23" s="323"/>
    </row>
    <row r="24" spans="1:77" s="41" customFormat="1">
      <c r="A24" s="463"/>
      <c r="B24" s="11" t="s">
        <v>263</v>
      </c>
      <c r="C24" s="486"/>
      <c r="D24" s="397"/>
      <c r="E24" s="486"/>
      <c r="F24" s="180"/>
      <c r="G24" s="180"/>
      <c r="H24" s="180"/>
      <c r="I24" s="180"/>
      <c r="J24" s="180"/>
      <c r="K24" s="180"/>
      <c r="L24" s="180"/>
      <c r="M24" s="180"/>
      <c r="N24" s="180"/>
      <c r="O24" s="361"/>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c r="BW24" s="323"/>
      <c r="BX24" s="323"/>
      <c r="BY24" s="323"/>
    </row>
    <row r="25" spans="1:77" s="41" customFormat="1">
      <c r="A25" s="118">
        <f>A23+1</f>
        <v>11</v>
      </c>
      <c r="B25" s="13" t="s">
        <v>594</v>
      </c>
      <c r="C25" s="485"/>
      <c r="D25" s="120" t="s">
        <v>203</v>
      </c>
      <c r="E25" s="540"/>
      <c r="F25" s="179"/>
      <c r="G25" s="179"/>
      <c r="H25" s="179"/>
      <c r="I25" s="179"/>
      <c r="J25" s="179"/>
      <c r="K25" s="179"/>
      <c r="L25" s="179"/>
      <c r="M25" s="179"/>
      <c r="N25" s="179"/>
      <c r="O25" s="361"/>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c r="AW25" s="323"/>
      <c r="AX25" s="323"/>
      <c r="AY25" s="323"/>
      <c r="AZ25" s="323"/>
      <c r="BA25" s="323"/>
      <c r="BB25" s="323"/>
      <c r="BC25" s="323"/>
      <c r="BD25" s="323"/>
      <c r="BE25" s="323"/>
      <c r="BF25" s="323"/>
      <c r="BG25" s="323"/>
      <c r="BH25" s="323"/>
      <c r="BI25" s="323"/>
      <c r="BJ25" s="323"/>
      <c r="BK25" s="323"/>
      <c r="BL25" s="323"/>
      <c r="BM25" s="323"/>
      <c r="BN25" s="323"/>
      <c r="BO25" s="323"/>
      <c r="BP25" s="323"/>
      <c r="BQ25" s="323"/>
      <c r="BR25" s="323"/>
      <c r="BS25" s="323"/>
      <c r="BT25" s="323"/>
      <c r="BU25" s="323"/>
      <c r="BV25" s="323"/>
      <c r="BW25" s="323"/>
      <c r="BX25" s="323"/>
      <c r="BY25" s="323"/>
    </row>
    <row r="26" spans="1:77" s="41" customFormat="1">
      <c r="A26" s="118">
        <f>A25+1</f>
        <v>12</v>
      </c>
      <c r="B26" s="13" t="s">
        <v>595</v>
      </c>
      <c r="C26" s="485"/>
      <c r="D26" s="120" t="s">
        <v>217</v>
      </c>
      <c r="E26" s="540"/>
      <c r="F26" s="179"/>
      <c r="G26" s="179"/>
      <c r="H26" s="179"/>
      <c r="I26" s="179"/>
      <c r="J26" s="179"/>
      <c r="K26" s="179"/>
      <c r="L26" s="179"/>
      <c r="M26" s="179"/>
      <c r="N26" s="179"/>
      <c r="O26" s="361"/>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c r="BC26" s="323"/>
      <c r="BD26" s="323"/>
      <c r="BE26" s="323"/>
      <c r="BF26" s="323"/>
      <c r="BG26" s="323"/>
      <c r="BH26" s="323"/>
      <c r="BI26" s="323"/>
      <c r="BJ26" s="323"/>
      <c r="BK26" s="323"/>
      <c r="BL26" s="323"/>
      <c r="BM26" s="323"/>
      <c r="BN26" s="323"/>
      <c r="BO26" s="323"/>
      <c r="BP26" s="323"/>
      <c r="BQ26" s="323"/>
      <c r="BR26" s="323"/>
      <c r="BS26" s="323"/>
      <c r="BT26" s="323"/>
      <c r="BU26" s="323"/>
      <c r="BV26" s="323"/>
      <c r="BW26" s="323"/>
      <c r="BX26" s="323"/>
      <c r="BY26" s="323"/>
    </row>
    <row r="27" spans="1:77" s="41" customFormat="1">
      <c r="A27" s="118">
        <f>A26+1</f>
        <v>13</v>
      </c>
      <c r="B27" s="13" t="s">
        <v>523</v>
      </c>
      <c r="C27" s="485"/>
      <c r="D27" s="120" t="s">
        <v>217</v>
      </c>
      <c r="E27" s="540"/>
      <c r="F27" s="128"/>
      <c r="G27" s="128"/>
      <c r="H27" s="128"/>
      <c r="I27" s="128"/>
      <c r="J27" s="128"/>
      <c r="K27" s="128"/>
      <c r="L27" s="128"/>
      <c r="M27" s="128"/>
      <c r="N27" s="128"/>
      <c r="O27" s="361"/>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c r="BC27" s="323"/>
      <c r="BD27" s="323"/>
      <c r="BE27" s="323"/>
      <c r="BF27" s="323"/>
      <c r="BG27" s="323"/>
      <c r="BH27" s="323"/>
      <c r="BI27" s="323"/>
      <c r="BJ27" s="323"/>
      <c r="BK27" s="323"/>
      <c r="BL27" s="323"/>
      <c r="BM27" s="323"/>
      <c r="BN27" s="323"/>
      <c r="BO27" s="323"/>
      <c r="BP27" s="323"/>
      <c r="BQ27" s="323"/>
      <c r="BR27" s="323"/>
      <c r="BS27" s="323"/>
      <c r="BT27" s="323"/>
      <c r="BU27" s="323"/>
      <c r="BV27" s="323"/>
      <c r="BW27" s="323"/>
      <c r="BX27" s="323"/>
      <c r="BY27" s="323"/>
    </row>
    <row r="28" spans="1:77">
      <c r="A28" s="320"/>
      <c r="B28" s="14" t="s">
        <v>181</v>
      </c>
      <c r="C28" s="538"/>
      <c r="D28" s="397"/>
      <c r="E28" s="539"/>
      <c r="F28" s="180"/>
      <c r="G28" s="180"/>
      <c r="H28" s="180"/>
      <c r="I28" s="180"/>
      <c r="J28" s="180"/>
      <c r="K28" s="180"/>
      <c r="L28" s="180"/>
      <c r="M28" s="180"/>
      <c r="N28" s="180"/>
      <c r="O28" s="361"/>
    </row>
    <row r="29" spans="1:77" s="41" customFormat="1">
      <c r="A29" s="118">
        <f>A27+1</f>
        <v>14</v>
      </c>
      <c r="B29" s="15" t="s">
        <v>202</v>
      </c>
      <c r="C29" s="485"/>
      <c r="D29" s="120" t="s">
        <v>217</v>
      </c>
      <c r="E29" s="540"/>
      <c r="F29" s="179"/>
      <c r="G29" s="179"/>
      <c r="H29" s="179"/>
      <c r="I29" s="179"/>
      <c r="J29" s="179"/>
      <c r="K29" s="179"/>
      <c r="L29" s="179"/>
      <c r="M29" s="179"/>
      <c r="N29" s="179"/>
      <c r="O29" s="361"/>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323"/>
      <c r="BT29" s="323"/>
      <c r="BU29" s="323"/>
      <c r="BV29" s="323"/>
      <c r="BW29" s="323"/>
      <c r="BX29" s="323"/>
      <c r="BY29" s="323"/>
    </row>
    <row r="30" spans="1:77" s="41" customFormat="1">
      <c r="A30" s="118">
        <f>A29+1</f>
        <v>15</v>
      </c>
      <c r="B30" s="15" t="s">
        <v>596</v>
      </c>
      <c r="C30" s="485"/>
      <c r="D30" s="120" t="s">
        <v>217</v>
      </c>
      <c r="E30" s="540"/>
      <c r="F30" s="179"/>
      <c r="G30" s="179"/>
      <c r="H30" s="179"/>
      <c r="I30" s="179"/>
      <c r="J30" s="179"/>
      <c r="K30" s="179"/>
      <c r="L30" s="179"/>
      <c r="M30" s="179"/>
      <c r="N30" s="179"/>
      <c r="O30" s="361"/>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c r="BC30" s="323"/>
      <c r="BD30" s="323"/>
      <c r="BE30" s="323"/>
      <c r="BF30" s="323"/>
      <c r="BG30" s="323"/>
      <c r="BH30" s="323"/>
      <c r="BI30" s="323"/>
      <c r="BJ30" s="323"/>
      <c r="BK30" s="323"/>
      <c r="BL30" s="323"/>
      <c r="BM30" s="323"/>
      <c r="BN30" s="323"/>
      <c r="BO30" s="323"/>
      <c r="BP30" s="323"/>
      <c r="BQ30" s="323"/>
      <c r="BR30" s="323"/>
      <c r="BS30" s="323"/>
      <c r="BT30" s="323"/>
      <c r="BU30" s="323"/>
      <c r="BV30" s="323"/>
      <c r="BW30" s="323"/>
      <c r="BX30" s="323"/>
      <c r="BY30" s="323"/>
    </row>
    <row r="31" spans="1:77" s="41" customFormat="1">
      <c r="A31" s="118">
        <f>A30+1</f>
        <v>16</v>
      </c>
      <c r="B31" s="15" t="s">
        <v>597</v>
      </c>
      <c r="C31" s="485"/>
      <c r="D31" s="120" t="s">
        <v>217</v>
      </c>
      <c r="E31" s="540"/>
      <c r="F31" s="179"/>
      <c r="G31" s="179"/>
      <c r="H31" s="179"/>
      <c r="I31" s="179"/>
      <c r="J31" s="179"/>
      <c r="K31" s="179"/>
      <c r="L31" s="179"/>
      <c r="M31" s="179"/>
      <c r="N31" s="179"/>
      <c r="O31" s="361"/>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3"/>
      <c r="BO31" s="323"/>
      <c r="BP31" s="323"/>
      <c r="BQ31" s="323"/>
      <c r="BR31" s="323"/>
      <c r="BS31" s="323"/>
      <c r="BT31" s="323"/>
      <c r="BU31" s="323"/>
      <c r="BV31" s="323"/>
      <c r="BW31" s="323"/>
      <c r="BX31" s="323"/>
      <c r="BY31" s="323"/>
    </row>
    <row r="32" spans="1:77" s="41" customFormat="1">
      <c r="A32" s="118">
        <f>A31+1</f>
        <v>17</v>
      </c>
      <c r="B32" s="15" t="s">
        <v>598</v>
      </c>
      <c r="C32" s="485"/>
      <c r="D32" s="120" t="s">
        <v>217</v>
      </c>
      <c r="E32" s="540"/>
      <c r="F32" s="360"/>
      <c r="G32" s="360"/>
      <c r="H32" s="360"/>
      <c r="I32" s="360"/>
      <c r="J32" s="360"/>
      <c r="K32" s="360"/>
      <c r="L32" s="360"/>
      <c r="M32" s="360"/>
      <c r="N32" s="360"/>
      <c r="O32" s="361"/>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3"/>
      <c r="BH32" s="323"/>
      <c r="BI32" s="323"/>
      <c r="BJ32" s="323"/>
      <c r="BK32" s="323"/>
      <c r="BL32" s="323"/>
      <c r="BM32" s="323"/>
      <c r="BN32" s="323"/>
      <c r="BO32" s="323"/>
      <c r="BP32" s="323"/>
      <c r="BQ32" s="323"/>
      <c r="BR32" s="323"/>
      <c r="BS32" s="323"/>
      <c r="BT32" s="323"/>
      <c r="BU32" s="323"/>
      <c r="BV32" s="323"/>
      <c r="BW32" s="323"/>
      <c r="BX32" s="323"/>
      <c r="BY32" s="323"/>
    </row>
    <row r="33" spans="1:77">
      <c r="A33" s="466"/>
      <c r="B33" s="14" t="s">
        <v>339</v>
      </c>
      <c r="C33" s="538"/>
      <c r="D33" s="397"/>
      <c r="E33" s="539"/>
      <c r="F33" s="180"/>
      <c r="G33" s="180"/>
      <c r="H33" s="180"/>
      <c r="I33" s="180"/>
      <c r="J33" s="180"/>
      <c r="K33" s="180"/>
      <c r="L33" s="180"/>
      <c r="M33" s="180"/>
      <c r="N33" s="180"/>
      <c r="O33" s="361"/>
    </row>
    <row r="34" spans="1:77" s="41" customFormat="1">
      <c r="A34" s="118">
        <f>A32+1</f>
        <v>18</v>
      </c>
      <c r="B34" s="15" t="s">
        <v>202</v>
      </c>
      <c r="C34" s="485"/>
      <c r="D34" s="120" t="s">
        <v>217</v>
      </c>
      <c r="E34" s="540"/>
      <c r="F34" s="179"/>
      <c r="G34" s="179"/>
      <c r="H34" s="179"/>
      <c r="I34" s="179"/>
      <c r="J34" s="179"/>
      <c r="K34" s="179"/>
      <c r="L34" s="179"/>
      <c r="M34" s="179"/>
      <c r="N34" s="179"/>
      <c r="O34" s="361"/>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3"/>
      <c r="BH34" s="323"/>
      <c r="BI34" s="323"/>
      <c r="BJ34" s="323"/>
      <c r="BK34" s="323"/>
      <c r="BL34" s="323"/>
      <c r="BM34" s="323"/>
      <c r="BN34" s="323"/>
      <c r="BO34" s="323"/>
      <c r="BP34" s="323"/>
      <c r="BQ34" s="323"/>
      <c r="BR34" s="323"/>
      <c r="BS34" s="323"/>
      <c r="BT34" s="323"/>
      <c r="BU34" s="323"/>
      <c r="BV34" s="323"/>
      <c r="BW34" s="323"/>
      <c r="BX34" s="323"/>
      <c r="BY34" s="323"/>
    </row>
    <row r="35" spans="1:77" s="41" customFormat="1">
      <c r="A35" s="118">
        <f>A34+1</f>
        <v>19</v>
      </c>
      <c r="B35" s="15" t="s">
        <v>596</v>
      </c>
      <c r="C35" s="485"/>
      <c r="D35" s="120" t="s">
        <v>217</v>
      </c>
      <c r="E35" s="540"/>
      <c r="F35" s="179"/>
      <c r="G35" s="179"/>
      <c r="H35" s="179"/>
      <c r="I35" s="179"/>
      <c r="J35" s="179"/>
      <c r="K35" s="179"/>
      <c r="L35" s="179"/>
      <c r="M35" s="179"/>
      <c r="N35" s="179"/>
      <c r="O35" s="361"/>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3"/>
      <c r="BQ35" s="323"/>
      <c r="BR35" s="323"/>
      <c r="BS35" s="323"/>
      <c r="BT35" s="323"/>
      <c r="BU35" s="323"/>
      <c r="BV35" s="323"/>
      <c r="BW35" s="323"/>
      <c r="BX35" s="323"/>
      <c r="BY35" s="323"/>
    </row>
    <row r="36" spans="1:77" s="41" customFormat="1">
      <c r="A36" s="118">
        <f>A35+1</f>
        <v>20</v>
      </c>
      <c r="B36" s="15" t="s">
        <v>599</v>
      </c>
      <c r="C36" s="485"/>
      <c r="D36" s="120" t="s">
        <v>217</v>
      </c>
      <c r="E36" s="540"/>
      <c r="F36" s="128"/>
      <c r="G36" s="128"/>
      <c r="H36" s="128"/>
      <c r="I36" s="128"/>
      <c r="J36" s="128"/>
      <c r="K36" s="128"/>
      <c r="L36" s="128"/>
      <c r="M36" s="128"/>
      <c r="N36" s="128"/>
      <c r="O36" s="361"/>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3"/>
      <c r="BO36" s="323"/>
      <c r="BP36" s="323"/>
      <c r="BQ36" s="323"/>
      <c r="BR36" s="323"/>
      <c r="BS36" s="323"/>
      <c r="BT36" s="323"/>
      <c r="BU36" s="323"/>
      <c r="BV36" s="323"/>
      <c r="BW36" s="323"/>
      <c r="BX36" s="323"/>
      <c r="BY36" s="323"/>
    </row>
    <row r="37" spans="1:77">
      <c r="A37" s="320"/>
      <c r="B37" s="14" t="s">
        <v>336</v>
      </c>
      <c r="C37" s="538"/>
      <c r="D37" s="397"/>
      <c r="E37" s="539"/>
      <c r="F37" s="180"/>
      <c r="G37" s="180"/>
      <c r="H37" s="180"/>
      <c r="I37" s="180"/>
      <c r="J37" s="180"/>
      <c r="K37" s="180"/>
      <c r="L37" s="180"/>
      <c r="M37" s="180"/>
      <c r="N37" s="180"/>
      <c r="O37" s="361"/>
    </row>
    <row r="38" spans="1:77" s="41" customFormat="1">
      <c r="A38" s="118">
        <f>A36+1</f>
        <v>21</v>
      </c>
      <c r="B38" s="15" t="s">
        <v>202</v>
      </c>
      <c r="C38" s="485"/>
      <c r="D38" s="120" t="s">
        <v>217</v>
      </c>
      <c r="E38" s="540"/>
      <c r="F38" s="179"/>
      <c r="G38" s="179"/>
      <c r="H38" s="179"/>
      <c r="I38" s="179"/>
      <c r="J38" s="179"/>
      <c r="K38" s="179"/>
      <c r="L38" s="179"/>
      <c r="M38" s="179"/>
      <c r="N38" s="179"/>
      <c r="O38" s="361"/>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c r="BY38" s="323"/>
    </row>
    <row r="39" spans="1:77" s="41" customFormat="1">
      <c r="A39" s="118">
        <f>A38+1</f>
        <v>22</v>
      </c>
      <c r="B39" s="15" t="s">
        <v>596</v>
      </c>
      <c r="C39" s="485"/>
      <c r="D39" s="120" t="s">
        <v>217</v>
      </c>
      <c r="E39" s="540"/>
      <c r="F39" s="179"/>
      <c r="G39" s="179"/>
      <c r="H39" s="179"/>
      <c r="I39" s="179"/>
      <c r="J39" s="179"/>
      <c r="K39" s="179"/>
      <c r="L39" s="179"/>
      <c r="M39" s="179"/>
      <c r="N39" s="179"/>
      <c r="O39" s="361"/>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c r="BR39" s="323"/>
      <c r="BS39" s="323"/>
      <c r="BT39" s="323"/>
      <c r="BU39" s="323"/>
      <c r="BV39" s="323"/>
      <c r="BW39" s="323"/>
      <c r="BX39" s="323"/>
      <c r="BY39" s="323"/>
    </row>
    <row r="40" spans="1:77" s="41" customFormat="1">
      <c r="A40" s="118">
        <f>A39+1</f>
        <v>23</v>
      </c>
      <c r="B40" s="15" t="s">
        <v>599</v>
      </c>
      <c r="C40" s="485"/>
      <c r="D40" s="120" t="s">
        <v>217</v>
      </c>
      <c r="E40" s="540"/>
      <c r="F40" s="128"/>
      <c r="G40" s="128"/>
      <c r="H40" s="128"/>
      <c r="I40" s="128"/>
      <c r="J40" s="128"/>
      <c r="K40" s="128"/>
      <c r="L40" s="128"/>
      <c r="M40" s="128"/>
      <c r="N40" s="128"/>
      <c r="O40" s="361"/>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3"/>
      <c r="BQ40" s="323"/>
      <c r="BR40" s="323"/>
      <c r="BS40" s="323"/>
      <c r="BT40" s="323"/>
      <c r="BU40" s="323"/>
      <c r="BV40" s="323"/>
      <c r="BW40" s="323"/>
      <c r="BX40" s="323"/>
      <c r="BY40" s="323"/>
    </row>
    <row r="41" spans="1:77">
      <c r="A41" s="463"/>
      <c r="B41" s="14" t="s">
        <v>340</v>
      </c>
      <c r="C41" s="538"/>
      <c r="D41" s="397"/>
      <c r="E41" s="539"/>
      <c r="F41" s="180"/>
      <c r="G41" s="180"/>
      <c r="H41" s="180"/>
      <c r="I41" s="180"/>
      <c r="J41" s="180"/>
      <c r="K41" s="180"/>
      <c r="L41" s="180"/>
      <c r="M41" s="180"/>
      <c r="N41" s="180"/>
      <c r="O41" s="361"/>
    </row>
    <row r="42" spans="1:77" s="41" customFormat="1">
      <c r="A42" s="118">
        <f>A40+1</f>
        <v>24</v>
      </c>
      <c r="B42" s="15" t="s">
        <v>202</v>
      </c>
      <c r="C42" s="485"/>
      <c r="D42" s="120" t="s">
        <v>217</v>
      </c>
      <c r="E42" s="540"/>
      <c r="F42" s="179"/>
      <c r="G42" s="179"/>
      <c r="H42" s="179"/>
      <c r="I42" s="179"/>
      <c r="J42" s="179"/>
      <c r="K42" s="179"/>
      <c r="L42" s="179"/>
      <c r="M42" s="179"/>
      <c r="N42" s="179"/>
      <c r="O42" s="361"/>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3"/>
      <c r="BF42" s="323"/>
      <c r="BG42" s="323"/>
      <c r="BH42" s="323"/>
      <c r="BI42" s="323"/>
      <c r="BJ42" s="323"/>
      <c r="BK42" s="323"/>
      <c r="BL42" s="323"/>
      <c r="BM42" s="323"/>
      <c r="BN42" s="323"/>
      <c r="BO42" s="323"/>
      <c r="BP42" s="323"/>
      <c r="BQ42" s="323"/>
      <c r="BR42" s="323"/>
      <c r="BS42" s="323"/>
      <c r="BT42" s="323"/>
      <c r="BU42" s="323"/>
      <c r="BV42" s="323"/>
      <c r="BW42" s="323"/>
      <c r="BX42" s="323"/>
      <c r="BY42" s="323"/>
    </row>
    <row r="43" spans="1:77" s="41" customFormat="1">
      <c r="A43" s="118">
        <f>A42+1</f>
        <v>25</v>
      </c>
      <c r="B43" s="15" t="s">
        <v>596</v>
      </c>
      <c r="C43" s="485"/>
      <c r="D43" s="120" t="s">
        <v>217</v>
      </c>
      <c r="E43" s="540"/>
      <c r="F43" s="179"/>
      <c r="G43" s="179"/>
      <c r="H43" s="179"/>
      <c r="I43" s="179"/>
      <c r="J43" s="179"/>
      <c r="K43" s="179"/>
      <c r="L43" s="179"/>
      <c r="M43" s="179"/>
      <c r="N43" s="179"/>
      <c r="O43" s="361"/>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3"/>
      <c r="AY43" s="323"/>
      <c r="AZ43" s="323"/>
      <c r="BA43" s="323"/>
      <c r="BB43" s="323"/>
      <c r="BC43" s="323"/>
      <c r="BD43" s="323"/>
      <c r="BE43" s="323"/>
      <c r="BF43" s="323"/>
      <c r="BG43" s="323"/>
      <c r="BH43" s="323"/>
      <c r="BI43" s="323"/>
      <c r="BJ43" s="323"/>
      <c r="BK43" s="323"/>
      <c r="BL43" s="323"/>
      <c r="BM43" s="323"/>
      <c r="BN43" s="323"/>
      <c r="BO43" s="323"/>
      <c r="BP43" s="323"/>
      <c r="BQ43" s="323"/>
      <c r="BR43" s="323"/>
      <c r="BS43" s="323"/>
      <c r="BT43" s="323"/>
      <c r="BU43" s="323"/>
      <c r="BV43" s="323"/>
      <c r="BW43" s="323"/>
      <c r="BX43" s="323"/>
      <c r="BY43" s="323"/>
    </row>
    <row r="44" spans="1:77" s="41" customFormat="1">
      <c r="A44" s="118">
        <f>A43+1</f>
        <v>26</v>
      </c>
      <c r="B44" s="15" t="s">
        <v>599</v>
      </c>
      <c r="C44" s="485"/>
      <c r="D44" s="120" t="s">
        <v>217</v>
      </c>
      <c r="E44" s="540"/>
      <c r="F44" s="128"/>
      <c r="G44" s="128"/>
      <c r="H44" s="128"/>
      <c r="I44" s="128"/>
      <c r="J44" s="128"/>
      <c r="K44" s="128"/>
      <c r="L44" s="128"/>
      <c r="M44" s="128"/>
      <c r="N44" s="128"/>
      <c r="O44" s="361"/>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c r="BR44" s="323"/>
      <c r="BS44" s="323"/>
      <c r="BT44" s="323"/>
      <c r="BU44" s="323"/>
      <c r="BV44" s="323"/>
      <c r="BW44" s="323"/>
      <c r="BX44" s="323"/>
      <c r="BY44" s="323"/>
    </row>
    <row r="45" spans="1:77">
      <c r="A45" s="463"/>
      <c r="B45" s="11" t="s">
        <v>182</v>
      </c>
      <c r="C45" s="538"/>
      <c r="D45" s="397"/>
      <c r="E45" s="539"/>
      <c r="F45" s="180"/>
      <c r="G45" s="180"/>
      <c r="H45" s="180"/>
      <c r="I45" s="180"/>
      <c r="J45" s="180"/>
      <c r="K45" s="180"/>
      <c r="L45" s="180"/>
      <c r="M45" s="180"/>
      <c r="N45" s="180"/>
      <c r="O45" s="361"/>
    </row>
    <row r="46" spans="1:77" s="41" customFormat="1">
      <c r="A46" s="118">
        <f>A44+1</f>
        <v>27</v>
      </c>
      <c r="B46" s="15" t="s">
        <v>547</v>
      </c>
      <c r="C46" s="485"/>
      <c r="D46" s="120" t="s">
        <v>217</v>
      </c>
      <c r="E46" s="540"/>
      <c r="F46" s="128"/>
      <c r="G46" s="128"/>
      <c r="H46" s="128"/>
      <c r="I46" s="128"/>
      <c r="J46" s="128"/>
      <c r="K46" s="128"/>
      <c r="L46" s="128"/>
      <c r="M46" s="128"/>
      <c r="N46" s="128"/>
      <c r="O46" s="361"/>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c r="BG46" s="323"/>
      <c r="BH46" s="323"/>
      <c r="BI46" s="323"/>
      <c r="BJ46" s="323"/>
      <c r="BK46" s="323"/>
      <c r="BL46" s="323"/>
      <c r="BM46" s="323"/>
      <c r="BN46" s="323"/>
      <c r="BO46" s="323"/>
      <c r="BP46" s="323"/>
      <c r="BQ46" s="323"/>
      <c r="BR46" s="323"/>
      <c r="BS46" s="323"/>
      <c r="BT46" s="323"/>
      <c r="BU46" s="323"/>
      <c r="BV46" s="323"/>
      <c r="BW46" s="323"/>
      <c r="BX46" s="323"/>
      <c r="BY46" s="323"/>
    </row>
    <row r="47" spans="1:77">
      <c r="A47" s="463"/>
      <c r="B47" s="12" t="s">
        <v>272</v>
      </c>
      <c r="C47" s="487"/>
      <c r="D47" s="397"/>
      <c r="E47" s="488"/>
      <c r="F47" s="181"/>
      <c r="G47" s="181"/>
      <c r="H47" s="181"/>
      <c r="I47" s="181"/>
      <c r="J47" s="181"/>
      <c r="K47" s="181"/>
      <c r="L47" s="181"/>
      <c r="M47" s="181"/>
      <c r="N47" s="181"/>
      <c r="O47" s="182"/>
    </row>
    <row r="48" spans="1:77" s="41" customFormat="1">
      <c r="A48" s="118">
        <f>A46+1</f>
        <v>28</v>
      </c>
      <c r="B48" s="13" t="s">
        <v>594</v>
      </c>
      <c r="C48" s="485"/>
      <c r="D48" s="120" t="s">
        <v>203</v>
      </c>
      <c r="E48" s="540"/>
      <c r="F48" s="179"/>
      <c r="G48" s="179"/>
      <c r="H48" s="179"/>
      <c r="I48" s="179"/>
      <c r="J48" s="179"/>
      <c r="K48" s="179"/>
      <c r="L48" s="179"/>
      <c r="M48" s="179"/>
      <c r="N48" s="179"/>
      <c r="O48" s="361"/>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c r="BY48" s="323"/>
    </row>
    <row r="49" spans="1:77" s="41" customFormat="1">
      <c r="A49" s="118">
        <f>A48+1</f>
        <v>29</v>
      </c>
      <c r="B49" s="13" t="s">
        <v>396</v>
      </c>
      <c r="C49" s="485"/>
      <c r="D49" s="120" t="s">
        <v>217</v>
      </c>
      <c r="E49" s="540"/>
      <c r="F49" s="179"/>
      <c r="G49" s="179"/>
      <c r="H49" s="179"/>
      <c r="I49" s="179"/>
      <c r="J49" s="179"/>
      <c r="K49" s="179"/>
      <c r="L49" s="179"/>
      <c r="M49" s="179"/>
      <c r="N49" s="179"/>
      <c r="O49" s="361"/>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3"/>
      <c r="AY49" s="323"/>
      <c r="AZ49" s="323"/>
      <c r="BA49" s="323"/>
      <c r="BB49" s="323"/>
      <c r="BC49" s="323"/>
      <c r="BD49" s="323"/>
      <c r="BE49" s="323"/>
      <c r="BF49" s="323"/>
      <c r="BG49" s="323"/>
      <c r="BH49" s="323"/>
      <c r="BI49" s="323"/>
      <c r="BJ49" s="323"/>
      <c r="BK49" s="323"/>
      <c r="BL49" s="323"/>
      <c r="BM49" s="323"/>
      <c r="BN49" s="323"/>
      <c r="BO49" s="323"/>
      <c r="BP49" s="323"/>
      <c r="BQ49" s="323"/>
      <c r="BR49" s="323"/>
      <c r="BS49" s="323"/>
      <c r="BT49" s="323"/>
      <c r="BU49" s="323"/>
      <c r="BV49" s="323"/>
      <c r="BW49" s="323"/>
      <c r="BX49" s="323"/>
      <c r="BY49" s="323"/>
    </row>
    <row r="50" spans="1:77" s="41" customFormat="1">
      <c r="A50" s="118">
        <f>A49+1</f>
        <v>30</v>
      </c>
      <c r="B50" s="13" t="s">
        <v>600</v>
      </c>
      <c r="C50" s="485"/>
      <c r="D50" s="120" t="s">
        <v>217</v>
      </c>
      <c r="E50" s="540"/>
      <c r="F50" s="179"/>
      <c r="G50" s="179"/>
      <c r="H50" s="179"/>
      <c r="I50" s="179"/>
      <c r="J50" s="179"/>
      <c r="K50" s="179"/>
      <c r="L50" s="179"/>
      <c r="M50" s="179"/>
      <c r="N50" s="179"/>
      <c r="O50" s="361"/>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row>
    <row r="51" spans="1:77" s="41" customFormat="1">
      <c r="A51" s="118">
        <f>A50+1</f>
        <v>31</v>
      </c>
      <c r="B51" s="13" t="s">
        <v>523</v>
      </c>
      <c r="C51" s="485"/>
      <c r="D51" s="120" t="s">
        <v>217</v>
      </c>
      <c r="E51" s="540"/>
      <c r="F51" s="128"/>
      <c r="G51" s="128"/>
      <c r="H51" s="128"/>
      <c r="I51" s="128"/>
      <c r="J51" s="128"/>
      <c r="K51" s="128"/>
      <c r="L51" s="128"/>
      <c r="M51" s="128"/>
      <c r="N51" s="128"/>
      <c r="O51" s="361"/>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3"/>
      <c r="BR51" s="323"/>
      <c r="BS51" s="323"/>
      <c r="BT51" s="323"/>
      <c r="BU51" s="323"/>
      <c r="BV51" s="323"/>
      <c r="BW51" s="323"/>
      <c r="BX51" s="323"/>
      <c r="BY51" s="323"/>
    </row>
    <row r="52" spans="1:77">
      <c r="A52" s="463"/>
      <c r="B52" s="14" t="s">
        <v>183</v>
      </c>
      <c r="C52" s="538"/>
      <c r="D52" s="397"/>
      <c r="E52" s="539"/>
      <c r="F52" s="180"/>
      <c r="G52" s="180"/>
      <c r="H52" s="180"/>
      <c r="I52" s="180"/>
      <c r="J52" s="180"/>
      <c r="K52" s="180"/>
      <c r="L52" s="180"/>
      <c r="M52" s="180"/>
      <c r="N52" s="180"/>
      <c r="O52" s="182"/>
    </row>
    <row r="53" spans="1:77" s="41" customFormat="1">
      <c r="A53" s="118">
        <f>A51+1</f>
        <v>32</v>
      </c>
      <c r="B53" s="15" t="s">
        <v>397</v>
      </c>
      <c r="C53" s="485"/>
      <c r="D53" s="120" t="s">
        <v>217</v>
      </c>
      <c r="E53" s="540"/>
      <c r="F53" s="128"/>
      <c r="G53" s="128"/>
      <c r="H53" s="128"/>
      <c r="I53" s="128"/>
      <c r="J53" s="128"/>
      <c r="K53" s="128"/>
      <c r="L53" s="128"/>
      <c r="M53" s="128"/>
      <c r="N53" s="128"/>
      <c r="O53" s="361"/>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row>
    <row r="54" spans="1:77">
      <c r="A54" s="463"/>
      <c r="B54" s="14" t="s">
        <v>440</v>
      </c>
      <c r="C54" s="538"/>
      <c r="D54" s="397"/>
      <c r="E54" s="539"/>
      <c r="F54" s="180"/>
      <c r="G54" s="180"/>
      <c r="H54" s="180"/>
      <c r="I54" s="180"/>
      <c r="J54" s="180"/>
      <c r="K54" s="180"/>
      <c r="L54" s="180"/>
      <c r="M54" s="180"/>
      <c r="N54" s="180"/>
      <c r="O54" s="182"/>
    </row>
    <row r="55" spans="1:77" s="41" customFormat="1">
      <c r="A55" s="118">
        <f>A53+1</f>
        <v>33</v>
      </c>
      <c r="B55" s="15" t="s">
        <v>397</v>
      </c>
      <c r="C55" s="485"/>
      <c r="D55" s="120" t="s">
        <v>217</v>
      </c>
      <c r="E55" s="540"/>
      <c r="F55" s="128"/>
      <c r="G55" s="128"/>
      <c r="H55" s="128"/>
      <c r="I55" s="128"/>
      <c r="J55" s="128"/>
      <c r="K55" s="128"/>
      <c r="L55" s="128"/>
      <c r="M55" s="128"/>
      <c r="N55" s="128"/>
      <c r="O55" s="361"/>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23"/>
      <c r="BX55" s="323"/>
      <c r="BY55" s="323"/>
    </row>
    <row r="56" spans="1:77">
      <c r="A56" s="463"/>
      <c r="B56" s="14" t="s">
        <v>184</v>
      </c>
      <c r="C56" s="538"/>
      <c r="D56" s="397"/>
      <c r="E56" s="539"/>
      <c r="F56" s="180"/>
      <c r="G56" s="180"/>
      <c r="H56" s="180"/>
      <c r="I56" s="180"/>
      <c r="J56" s="180"/>
      <c r="K56" s="180"/>
      <c r="L56" s="180"/>
      <c r="M56" s="180"/>
      <c r="N56" s="180"/>
      <c r="O56" s="182"/>
    </row>
    <row r="57" spans="1:77" s="41" customFormat="1">
      <c r="A57" s="118">
        <f>A55+1</f>
        <v>34</v>
      </c>
      <c r="B57" s="15" t="s">
        <v>397</v>
      </c>
      <c r="C57" s="485"/>
      <c r="D57" s="120" t="s">
        <v>217</v>
      </c>
      <c r="E57" s="540"/>
      <c r="F57" s="128"/>
      <c r="G57" s="128"/>
      <c r="H57" s="128"/>
      <c r="I57" s="128"/>
      <c r="J57" s="128"/>
      <c r="K57" s="128"/>
      <c r="L57" s="128"/>
      <c r="M57" s="128"/>
      <c r="N57" s="128"/>
      <c r="O57" s="361"/>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W57" s="323"/>
      <c r="BX57" s="323"/>
      <c r="BY57" s="323"/>
    </row>
    <row r="58" spans="1:77">
      <c r="A58" s="463"/>
      <c r="B58" s="14" t="s">
        <v>185</v>
      </c>
      <c r="C58" s="538"/>
      <c r="D58" s="397"/>
      <c r="E58" s="539"/>
      <c r="F58" s="180"/>
      <c r="G58" s="180"/>
      <c r="H58" s="180"/>
      <c r="I58" s="180"/>
      <c r="J58" s="180"/>
      <c r="K58" s="180"/>
      <c r="L58" s="180"/>
      <c r="M58" s="180"/>
      <c r="N58" s="180"/>
      <c r="O58" s="182"/>
    </row>
    <row r="59" spans="1:77" s="41" customFormat="1">
      <c r="A59" s="118">
        <f>A57+1</f>
        <v>35</v>
      </c>
      <c r="B59" s="15" t="s">
        <v>536</v>
      </c>
      <c r="C59" s="485"/>
      <c r="D59" s="120" t="s">
        <v>217</v>
      </c>
      <c r="E59" s="540"/>
      <c r="F59" s="179"/>
      <c r="G59" s="179"/>
      <c r="H59" s="179"/>
      <c r="I59" s="179"/>
      <c r="J59" s="179"/>
      <c r="K59" s="179"/>
      <c r="L59" s="179"/>
      <c r="M59" s="179"/>
      <c r="N59" s="179"/>
      <c r="O59" s="361"/>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3"/>
      <c r="BU59" s="323"/>
      <c r="BV59" s="323"/>
      <c r="BW59" s="323"/>
      <c r="BX59" s="323"/>
      <c r="BY59" s="323"/>
    </row>
    <row r="60" spans="1:77" s="41" customFormat="1">
      <c r="A60" s="118">
        <f>A59+1</f>
        <v>36</v>
      </c>
      <c r="B60" s="15" t="s">
        <v>205</v>
      </c>
      <c r="C60" s="485"/>
      <c r="D60" s="120" t="s">
        <v>217</v>
      </c>
      <c r="E60" s="540"/>
      <c r="F60" s="128"/>
      <c r="G60" s="128"/>
      <c r="H60" s="128"/>
      <c r="I60" s="128"/>
      <c r="J60" s="128"/>
      <c r="K60" s="128"/>
      <c r="L60" s="128"/>
      <c r="M60" s="128"/>
      <c r="N60" s="128"/>
      <c r="O60" s="361"/>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23"/>
      <c r="BO60" s="323"/>
      <c r="BP60" s="323"/>
      <c r="BQ60" s="323"/>
      <c r="BR60" s="323"/>
      <c r="BS60" s="323"/>
      <c r="BT60" s="323"/>
      <c r="BU60" s="323"/>
      <c r="BV60" s="323"/>
      <c r="BW60" s="323"/>
      <c r="BX60" s="323"/>
      <c r="BY60" s="323"/>
    </row>
    <row r="61" spans="1:77" s="41" customFormat="1">
      <c r="A61" s="463"/>
      <c r="B61" s="485"/>
      <c r="C61" s="485"/>
      <c r="D61" s="397"/>
      <c r="E61" s="540"/>
      <c r="F61" s="180"/>
      <c r="G61" s="180"/>
      <c r="H61" s="180"/>
      <c r="I61" s="180"/>
      <c r="J61" s="180"/>
      <c r="K61" s="180"/>
      <c r="L61" s="180"/>
      <c r="M61" s="180"/>
      <c r="N61" s="180"/>
      <c r="O61" s="361"/>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23"/>
      <c r="AS61" s="323"/>
      <c r="AT61" s="323"/>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323"/>
      <c r="BR61" s="323"/>
      <c r="BS61" s="323"/>
      <c r="BT61" s="323"/>
      <c r="BU61" s="323"/>
      <c r="BV61" s="323"/>
      <c r="BW61" s="323"/>
      <c r="BX61" s="323"/>
      <c r="BY61" s="323"/>
    </row>
    <row r="62" spans="1:77" s="41" customFormat="1">
      <c r="A62" s="463"/>
      <c r="B62" s="11" t="s">
        <v>273</v>
      </c>
      <c r="C62" s="486"/>
      <c r="D62" s="397"/>
      <c r="E62" s="486"/>
      <c r="F62" s="180"/>
      <c r="G62" s="180"/>
      <c r="H62" s="180"/>
      <c r="I62" s="180"/>
      <c r="J62" s="180"/>
      <c r="K62" s="180"/>
      <c r="L62" s="180"/>
      <c r="M62" s="180"/>
      <c r="N62" s="180"/>
      <c r="O62" s="361"/>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row>
    <row r="63" spans="1:77">
      <c r="A63" s="463"/>
      <c r="B63" s="14" t="s">
        <v>186</v>
      </c>
      <c r="C63" s="538"/>
      <c r="D63" s="397"/>
      <c r="E63" s="539"/>
      <c r="F63" s="180"/>
      <c r="G63" s="180"/>
      <c r="H63" s="180"/>
      <c r="I63" s="180"/>
      <c r="J63" s="180"/>
      <c r="K63" s="180"/>
      <c r="L63" s="180"/>
      <c r="M63" s="180"/>
      <c r="N63" s="180"/>
      <c r="O63" s="182"/>
    </row>
    <row r="64" spans="1:77" s="41" customFormat="1">
      <c r="A64" s="118">
        <f>A60+1</f>
        <v>37</v>
      </c>
      <c r="B64" s="15" t="s">
        <v>546</v>
      </c>
      <c r="C64" s="485"/>
      <c r="D64" s="120" t="s">
        <v>217</v>
      </c>
      <c r="E64" s="540"/>
      <c r="F64" s="123">
        <f t="shared" ref="F64:N64" si="0">SUM(F65:F67)</f>
        <v>0</v>
      </c>
      <c r="G64" s="123">
        <f t="shared" si="0"/>
        <v>0</v>
      </c>
      <c r="H64" s="123">
        <f t="shared" si="0"/>
        <v>0</v>
      </c>
      <c r="I64" s="123">
        <f t="shared" si="0"/>
        <v>0</v>
      </c>
      <c r="J64" s="123">
        <f t="shared" si="0"/>
        <v>0</v>
      </c>
      <c r="K64" s="123">
        <f t="shared" si="0"/>
        <v>0</v>
      </c>
      <c r="L64" s="123">
        <f t="shared" si="0"/>
        <v>0</v>
      </c>
      <c r="M64" s="123">
        <f t="shared" si="0"/>
        <v>0</v>
      </c>
      <c r="N64" s="123">
        <f t="shared" si="0"/>
        <v>0</v>
      </c>
      <c r="O64" s="361"/>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323"/>
    </row>
    <row r="65" spans="1:77" s="41" customFormat="1">
      <c r="A65" s="118" t="str">
        <f>A64&amp;"A"</f>
        <v>37A</v>
      </c>
      <c r="B65" s="87" t="s">
        <v>524</v>
      </c>
      <c r="C65" s="485"/>
      <c r="D65" s="120" t="s">
        <v>217</v>
      </c>
      <c r="E65" s="540"/>
      <c r="F65" s="179"/>
      <c r="G65" s="179"/>
      <c r="H65" s="179"/>
      <c r="I65" s="179"/>
      <c r="J65" s="179"/>
      <c r="K65" s="179"/>
      <c r="L65" s="179"/>
      <c r="M65" s="179"/>
      <c r="N65" s="179"/>
      <c r="O65" s="361"/>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row>
    <row r="66" spans="1:77" s="41" customFormat="1">
      <c r="A66" s="118" t="str">
        <f>A64&amp;"B"</f>
        <v>37B</v>
      </c>
      <c r="B66" s="87" t="s">
        <v>341</v>
      </c>
      <c r="C66" s="485"/>
      <c r="D66" s="120" t="s">
        <v>217</v>
      </c>
      <c r="E66" s="540"/>
      <c r="F66" s="179"/>
      <c r="G66" s="179"/>
      <c r="H66" s="179"/>
      <c r="I66" s="179"/>
      <c r="J66" s="179"/>
      <c r="K66" s="179"/>
      <c r="L66" s="179"/>
      <c r="M66" s="179"/>
      <c r="N66" s="179"/>
      <c r="O66" s="361"/>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3"/>
      <c r="BT66" s="323"/>
      <c r="BU66" s="323"/>
      <c r="BV66" s="323"/>
      <c r="BW66" s="323"/>
      <c r="BX66" s="323"/>
      <c r="BY66" s="323"/>
    </row>
    <row r="67" spans="1:77" s="41" customFormat="1">
      <c r="A67" s="118" t="str">
        <f>A64&amp;"C"</f>
        <v>37C</v>
      </c>
      <c r="B67" s="87" t="s">
        <v>398</v>
      </c>
      <c r="C67" s="485"/>
      <c r="D67" s="120" t="s">
        <v>217</v>
      </c>
      <c r="E67" s="540"/>
      <c r="F67" s="179"/>
      <c r="G67" s="179"/>
      <c r="H67" s="179"/>
      <c r="I67" s="179"/>
      <c r="J67" s="179"/>
      <c r="K67" s="179"/>
      <c r="L67" s="179"/>
      <c r="M67" s="179"/>
      <c r="N67" s="179"/>
      <c r="O67" s="361"/>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3"/>
      <c r="BT67" s="323"/>
      <c r="BU67" s="323"/>
      <c r="BV67" s="323"/>
      <c r="BW67" s="323"/>
      <c r="BX67" s="323"/>
      <c r="BY67" s="323"/>
    </row>
    <row r="68" spans="1:77" s="41" customFormat="1">
      <c r="A68" s="118">
        <f>A64+1</f>
        <v>38</v>
      </c>
      <c r="B68" s="15" t="s">
        <v>206</v>
      </c>
      <c r="C68" s="485"/>
      <c r="D68" s="120" t="s">
        <v>217</v>
      </c>
      <c r="E68" s="540"/>
      <c r="F68" s="128"/>
      <c r="G68" s="128"/>
      <c r="H68" s="128"/>
      <c r="I68" s="128"/>
      <c r="J68" s="128"/>
      <c r="K68" s="128"/>
      <c r="L68" s="128"/>
      <c r="M68" s="128"/>
      <c r="N68" s="128"/>
      <c r="O68" s="361"/>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3"/>
      <c r="AV68" s="323"/>
      <c r="AW68" s="323"/>
      <c r="AX68" s="323"/>
      <c r="AY68" s="323"/>
      <c r="AZ68" s="323"/>
      <c r="BA68" s="323"/>
      <c r="BB68" s="323"/>
      <c r="BC68" s="323"/>
      <c r="BD68" s="323"/>
      <c r="BE68" s="323"/>
      <c r="BF68" s="323"/>
      <c r="BG68" s="323"/>
      <c r="BH68" s="323"/>
      <c r="BI68" s="323"/>
      <c r="BJ68" s="323"/>
      <c r="BK68" s="323"/>
      <c r="BL68" s="323"/>
      <c r="BM68" s="323"/>
      <c r="BN68" s="323"/>
      <c r="BO68" s="323"/>
      <c r="BP68" s="323"/>
      <c r="BQ68" s="323"/>
      <c r="BR68" s="323"/>
      <c r="BS68" s="323"/>
      <c r="BT68" s="323"/>
      <c r="BU68" s="323"/>
      <c r="BV68" s="323"/>
      <c r="BW68" s="323"/>
      <c r="BX68" s="323"/>
      <c r="BY68" s="323"/>
    </row>
    <row r="69" spans="1:77">
      <c r="A69" s="463"/>
      <c r="B69" s="14" t="s">
        <v>187</v>
      </c>
      <c r="C69" s="538"/>
      <c r="D69" s="397"/>
      <c r="E69" s="539"/>
      <c r="F69" s="180"/>
      <c r="G69" s="180"/>
      <c r="H69" s="180"/>
      <c r="I69" s="180"/>
      <c r="J69" s="180"/>
      <c r="K69" s="180"/>
      <c r="L69" s="180"/>
      <c r="M69" s="180"/>
      <c r="N69" s="180"/>
      <c r="O69" s="182"/>
    </row>
    <row r="70" spans="1:77" s="41" customFormat="1">
      <c r="A70" s="118">
        <f>A68+1</f>
        <v>39</v>
      </c>
      <c r="B70" s="15" t="s">
        <v>546</v>
      </c>
      <c r="C70" s="485"/>
      <c r="D70" s="120" t="s">
        <v>217</v>
      </c>
      <c r="E70" s="540"/>
      <c r="F70" s="123">
        <f t="shared" ref="F70:N70" si="1">SUM(F71:F73)</f>
        <v>0</v>
      </c>
      <c r="G70" s="123">
        <f t="shared" si="1"/>
        <v>0</v>
      </c>
      <c r="H70" s="123">
        <f t="shared" si="1"/>
        <v>0</v>
      </c>
      <c r="I70" s="123">
        <f t="shared" si="1"/>
        <v>0</v>
      </c>
      <c r="J70" s="123">
        <f t="shared" si="1"/>
        <v>0</v>
      </c>
      <c r="K70" s="123">
        <f t="shared" si="1"/>
        <v>0</v>
      </c>
      <c r="L70" s="123">
        <f t="shared" si="1"/>
        <v>0</v>
      </c>
      <c r="M70" s="123">
        <f t="shared" si="1"/>
        <v>0</v>
      </c>
      <c r="N70" s="123">
        <f t="shared" si="1"/>
        <v>0</v>
      </c>
      <c r="O70" s="361"/>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3"/>
      <c r="AY70" s="323"/>
      <c r="AZ70" s="323"/>
      <c r="BA70" s="323"/>
      <c r="BB70" s="323"/>
      <c r="BC70" s="323"/>
      <c r="BD70" s="323"/>
      <c r="BE70" s="323"/>
      <c r="BF70" s="323"/>
      <c r="BG70" s="323"/>
      <c r="BH70" s="323"/>
      <c r="BI70" s="323"/>
      <c r="BJ70" s="323"/>
      <c r="BK70" s="323"/>
      <c r="BL70" s="323"/>
      <c r="BM70" s="323"/>
      <c r="BN70" s="323"/>
      <c r="BO70" s="323"/>
      <c r="BP70" s="323"/>
      <c r="BQ70" s="323"/>
      <c r="BR70" s="323"/>
      <c r="BS70" s="323"/>
      <c r="BT70" s="323"/>
      <c r="BU70" s="323"/>
      <c r="BV70" s="323"/>
      <c r="BW70" s="323"/>
      <c r="BX70" s="323"/>
      <c r="BY70" s="323"/>
    </row>
    <row r="71" spans="1:77" s="41" customFormat="1">
      <c r="A71" s="118" t="str">
        <f>A70&amp;"A"</f>
        <v>39A</v>
      </c>
      <c r="B71" s="87" t="s">
        <v>524</v>
      </c>
      <c r="C71" s="485"/>
      <c r="D71" s="120" t="s">
        <v>217</v>
      </c>
      <c r="E71" s="540"/>
      <c r="F71" s="179"/>
      <c r="G71" s="179"/>
      <c r="H71" s="179"/>
      <c r="I71" s="179"/>
      <c r="J71" s="179"/>
      <c r="K71" s="179"/>
      <c r="L71" s="179"/>
      <c r="M71" s="179"/>
      <c r="N71" s="179"/>
      <c r="O71" s="361"/>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c r="BJ71" s="323"/>
      <c r="BK71" s="323"/>
      <c r="BL71" s="323"/>
      <c r="BM71" s="323"/>
      <c r="BN71" s="323"/>
      <c r="BO71" s="323"/>
      <c r="BP71" s="323"/>
      <c r="BQ71" s="323"/>
      <c r="BR71" s="323"/>
      <c r="BS71" s="323"/>
      <c r="BT71" s="323"/>
      <c r="BU71" s="323"/>
      <c r="BV71" s="323"/>
      <c r="BW71" s="323"/>
      <c r="BX71" s="323"/>
      <c r="BY71" s="323"/>
    </row>
    <row r="72" spans="1:77" s="41" customFormat="1">
      <c r="A72" s="118" t="str">
        <f>A70&amp;"B"</f>
        <v>39B</v>
      </c>
      <c r="B72" s="87" t="s">
        <v>341</v>
      </c>
      <c r="C72" s="485"/>
      <c r="D72" s="120" t="s">
        <v>217</v>
      </c>
      <c r="E72" s="540"/>
      <c r="F72" s="179"/>
      <c r="G72" s="179"/>
      <c r="H72" s="179"/>
      <c r="I72" s="179"/>
      <c r="J72" s="179"/>
      <c r="K72" s="179"/>
      <c r="L72" s="179"/>
      <c r="M72" s="179"/>
      <c r="N72" s="179"/>
      <c r="O72" s="361"/>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c r="BR72" s="323"/>
      <c r="BS72" s="323"/>
      <c r="BT72" s="323"/>
      <c r="BU72" s="323"/>
      <c r="BV72" s="323"/>
      <c r="BW72" s="323"/>
      <c r="BX72" s="323"/>
      <c r="BY72" s="323"/>
    </row>
    <row r="73" spans="1:77" s="41" customFormat="1">
      <c r="A73" s="118" t="str">
        <f>A70&amp;"C"</f>
        <v>39C</v>
      </c>
      <c r="B73" s="87" t="s">
        <v>398</v>
      </c>
      <c r="C73" s="485"/>
      <c r="D73" s="120" t="s">
        <v>217</v>
      </c>
      <c r="E73" s="540"/>
      <c r="F73" s="179"/>
      <c r="G73" s="179"/>
      <c r="H73" s="179"/>
      <c r="I73" s="179"/>
      <c r="J73" s="179"/>
      <c r="K73" s="179"/>
      <c r="L73" s="179"/>
      <c r="M73" s="179"/>
      <c r="N73" s="179"/>
      <c r="O73" s="361"/>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3"/>
      <c r="AV73" s="323"/>
      <c r="AW73" s="323"/>
      <c r="AX73" s="323"/>
      <c r="AY73" s="323"/>
      <c r="AZ73" s="323"/>
      <c r="BA73" s="323"/>
      <c r="BB73" s="323"/>
      <c r="BC73" s="323"/>
      <c r="BD73" s="323"/>
      <c r="BE73" s="323"/>
      <c r="BF73" s="323"/>
      <c r="BG73" s="323"/>
      <c r="BH73" s="323"/>
      <c r="BI73" s="323"/>
      <c r="BJ73" s="323"/>
      <c r="BK73" s="323"/>
      <c r="BL73" s="323"/>
      <c r="BM73" s="323"/>
      <c r="BN73" s="323"/>
      <c r="BO73" s="323"/>
      <c r="BP73" s="323"/>
      <c r="BQ73" s="323"/>
      <c r="BR73" s="323"/>
      <c r="BS73" s="323"/>
      <c r="BT73" s="323"/>
      <c r="BU73" s="323"/>
      <c r="BV73" s="323"/>
      <c r="BW73" s="323"/>
      <c r="BX73" s="323"/>
      <c r="BY73" s="323"/>
    </row>
    <row r="74" spans="1:77">
      <c r="A74" s="118">
        <f>A70+1</f>
        <v>40</v>
      </c>
      <c r="B74" s="15" t="s">
        <v>206</v>
      </c>
      <c r="C74" s="485"/>
      <c r="D74" s="120" t="s">
        <v>217</v>
      </c>
      <c r="E74" s="540"/>
      <c r="F74" s="179"/>
      <c r="G74" s="179"/>
      <c r="H74" s="179"/>
      <c r="I74" s="179"/>
      <c r="J74" s="179"/>
      <c r="K74" s="179"/>
      <c r="L74" s="179"/>
      <c r="M74" s="179"/>
      <c r="N74" s="179"/>
      <c r="O74" s="182"/>
    </row>
    <row r="75" spans="1:77">
      <c r="A75" s="118">
        <f>A74+1</f>
        <v>41</v>
      </c>
      <c r="B75" s="15" t="s">
        <v>537</v>
      </c>
      <c r="C75" s="485"/>
      <c r="D75" s="120" t="s">
        <v>203</v>
      </c>
      <c r="E75" s="540"/>
      <c r="F75" s="128"/>
      <c r="G75" s="128"/>
      <c r="H75" s="128"/>
      <c r="I75" s="128"/>
      <c r="J75" s="128"/>
      <c r="K75" s="128"/>
      <c r="L75" s="128"/>
      <c r="M75" s="128"/>
      <c r="N75" s="128"/>
      <c r="O75" s="182"/>
    </row>
    <row r="76" spans="1:77" s="41" customFormat="1">
      <c r="A76" s="463"/>
      <c r="B76" s="11" t="s">
        <v>274</v>
      </c>
      <c r="C76" s="486"/>
      <c r="D76" s="397"/>
      <c r="E76" s="486"/>
      <c r="F76" s="180"/>
      <c r="G76" s="180"/>
      <c r="H76" s="180"/>
      <c r="I76" s="180"/>
      <c r="J76" s="180"/>
      <c r="K76" s="180"/>
      <c r="L76" s="180"/>
      <c r="M76" s="180"/>
      <c r="N76" s="180"/>
      <c r="O76" s="361"/>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323"/>
      <c r="AY76" s="323"/>
      <c r="AZ76" s="323"/>
      <c r="BA76" s="323"/>
      <c r="BB76" s="323"/>
      <c r="BC76" s="323"/>
      <c r="BD76" s="323"/>
      <c r="BE76" s="323"/>
      <c r="BF76" s="323"/>
      <c r="BG76" s="323"/>
      <c r="BH76" s="323"/>
      <c r="BI76" s="323"/>
      <c r="BJ76" s="323"/>
      <c r="BK76" s="323"/>
      <c r="BL76" s="323"/>
      <c r="BM76" s="323"/>
      <c r="BN76" s="323"/>
      <c r="BO76" s="323"/>
      <c r="BP76" s="323"/>
      <c r="BQ76" s="323"/>
      <c r="BR76" s="323"/>
      <c r="BS76" s="323"/>
      <c r="BT76" s="323"/>
      <c r="BU76" s="323"/>
      <c r="BV76" s="323"/>
      <c r="BW76" s="323"/>
      <c r="BX76" s="323"/>
      <c r="BY76" s="323"/>
    </row>
    <row r="77" spans="1:77">
      <c r="A77" s="463"/>
      <c r="B77" s="14" t="s">
        <v>188</v>
      </c>
      <c r="C77" s="538"/>
      <c r="D77" s="397"/>
      <c r="E77" s="539"/>
      <c r="F77" s="180"/>
      <c r="G77" s="180"/>
      <c r="H77" s="180"/>
      <c r="I77" s="180"/>
      <c r="J77" s="180"/>
      <c r="K77" s="180"/>
      <c r="L77" s="180"/>
      <c r="M77" s="180"/>
      <c r="N77" s="180"/>
      <c r="O77" s="182"/>
    </row>
    <row r="78" spans="1:77">
      <c r="A78" s="118">
        <f>A75+1</f>
        <v>42</v>
      </c>
      <c r="B78" s="15" t="s">
        <v>207</v>
      </c>
      <c r="C78" s="485"/>
      <c r="D78" s="120" t="s">
        <v>217</v>
      </c>
      <c r="E78" s="540"/>
      <c r="F78" s="128"/>
      <c r="G78" s="128"/>
      <c r="H78" s="128"/>
      <c r="I78" s="128"/>
      <c r="J78" s="128"/>
      <c r="K78" s="128"/>
      <c r="L78" s="128"/>
      <c r="M78" s="128"/>
      <c r="N78" s="128"/>
      <c r="O78" s="182"/>
    </row>
    <row r="79" spans="1:77">
      <c r="A79" s="463"/>
      <c r="B79" s="14" t="s">
        <v>189</v>
      </c>
      <c r="C79" s="538"/>
      <c r="D79" s="397"/>
      <c r="E79" s="539"/>
      <c r="F79" s="180"/>
      <c r="G79" s="180"/>
      <c r="H79" s="180"/>
      <c r="I79" s="180"/>
      <c r="J79" s="180"/>
      <c r="K79" s="180"/>
      <c r="L79" s="180"/>
      <c r="M79" s="180"/>
      <c r="N79" s="180"/>
      <c r="O79" s="182"/>
    </row>
    <row r="80" spans="1:77">
      <c r="A80" s="118">
        <f>A78+1</f>
        <v>43</v>
      </c>
      <c r="B80" s="15" t="s">
        <v>399</v>
      </c>
      <c r="C80" s="485"/>
      <c r="D80" s="120" t="s">
        <v>203</v>
      </c>
      <c r="E80" s="540"/>
      <c r="F80" s="128"/>
      <c r="G80" s="128"/>
      <c r="H80" s="128"/>
      <c r="I80" s="128"/>
      <c r="J80" s="128"/>
      <c r="K80" s="128"/>
      <c r="L80" s="128"/>
      <c r="M80" s="128"/>
      <c r="N80" s="128"/>
      <c r="O80" s="182"/>
    </row>
    <row r="81" spans="1:77">
      <c r="A81" s="463"/>
      <c r="B81" s="485"/>
      <c r="C81" s="485"/>
      <c r="D81" s="397"/>
      <c r="E81" s="540"/>
      <c r="F81" s="180"/>
      <c r="G81" s="180"/>
      <c r="H81" s="180"/>
      <c r="I81" s="180"/>
      <c r="J81" s="180"/>
      <c r="K81" s="180"/>
      <c r="L81" s="180"/>
      <c r="M81" s="180"/>
      <c r="N81" s="180"/>
      <c r="O81" s="182"/>
      <c r="P81" s="183"/>
      <c r="Q81" s="183"/>
    </row>
    <row r="82" spans="1:77" s="41" customFormat="1">
      <c r="A82" s="463"/>
      <c r="B82" s="9" t="s">
        <v>648</v>
      </c>
      <c r="C82" s="474"/>
      <c r="D82" s="397"/>
      <c r="E82" s="486"/>
      <c r="F82" s="180"/>
      <c r="G82" s="180"/>
      <c r="H82" s="180"/>
      <c r="I82" s="180"/>
      <c r="J82" s="180"/>
      <c r="K82" s="180"/>
      <c r="L82" s="180"/>
      <c r="M82" s="180"/>
      <c r="N82" s="180"/>
      <c r="O82" s="361"/>
      <c r="P82" s="323"/>
      <c r="Q82" s="323"/>
      <c r="R82" s="323"/>
      <c r="S82" s="323"/>
      <c r="T82" s="323"/>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23"/>
      <c r="AR82" s="323"/>
      <c r="AS82" s="323"/>
      <c r="AT82" s="323"/>
      <c r="AU82" s="323"/>
      <c r="AV82" s="323"/>
      <c r="AW82" s="323"/>
      <c r="AX82" s="323"/>
      <c r="AY82" s="323"/>
      <c r="AZ82" s="323"/>
      <c r="BA82" s="323"/>
      <c r="BB82" s="323"/>
      <c r="BC82" s="323"/>
      <c r="BD82" s="323"/>
      <c r="BE82" s="323"/>
      <c r="BF82" s="323"/>
      <c r="BG82" s="323"/>
      <c r="BH82" s="323"/>
      <c r="BI82" s="323"/>
      <c r="BJ82" s="323"/>
      <c r="BK82" s="323"/>
      <c r="BL82" s="323"/>
      <c r="BM82" s="323"/>
      <c r="BN82" s="323"/>
      <c r="BO82" s="323"/>
      <c r="BP82" s="323"/>
      <c r="BQ82" s="323"/>
      <c r="BR82" s="323"/>
      <c r="BS82" s="323"/>
      <c r="BT82" s="323"/>
      <c r="BU82" s="323"/>
      <c r="BV82" s="323"/>
      <c r="BW82" s="323"/>
      <c r="BX82" s="323"/>
      <c r="BY82" s="323"/>
    </row>
    <row r="83" spans="1:77">
      <c r="A83" s="118">
        <f>A80+1</f>
        <v>44</v>
      </c>
      <c r="B83" s="13" t="s">
        <v>253</v>
      </c>
      <c r="C83" s="53"/>
      <c r="D83" s="120" t="s">
        <v>203</v>
      </c>
      <c r="E83" s="339"/>
      <c r="F83" s="86"/>
      <c r="G83" s="86"/>
      <c r="H83" s="86"/>
      <c r="I83" s="86"/>
      <c r="J83" s="86"/>
      <c r="K83" s="86"/>
      <c r="L83" s="86"/>
      <c r="M83" s="86"/>
      <c r="N83" s="86"/>
      <c r="O83" s="182"/>
    </row>
    <row r="84" spans="1:77">
      <c r="A84" s="118">
        <f>A83+1</f>
        <v>45</v>
      </c>
      <c r="B84" s="13" t="s">
        <v>275</v>
      </c>
      <c r="C84" s="407"/>
      <c r="D84" s="120" t="s">
        <v>217</v>
      </c>
      <c r="E84" s="339"/>
      <c r="F84" s="85">
        <f>SUM(F85:F88)</f>
        <v>0</v>
      </c>
      <c r="G84" s="85">
        <f t="shared" ref="G84:N84" si="2">SUM(G85:G88)</f>
        <v>0</v>
      </c>
      <c r="H84" s="85">
        <f t="shared" si="2"/>
        <v>0</v>
      </c>
      <c r="I84" s="85">
        <f t="shared" si="2"/>
        <v>0</v>
      </c>
      <c r="J84" s="85">
        <f t="shared" si="2"/>
        <v>0</v>
      </c>
      <c r="K84" s="85">
        <f t="shared" si="2"/>
        <v>0</v>
      </c>
      <c r="L84" s="85">
        <f t="shared" si="2"/>
        <v>0</v>
      </c>
      <c r="M84" s="85">
        <f t="shared" si="2"/>
        <v>0</v>
      </c>
      <c r="N84" s="85">
        <f t="shared" si="2"/>
        <v>0</v>
      </c>
      <c r="O84" s="182"/>
    </row>
    <row r="85" spans="1:77">
      <c r="A85" s="118" t="str">
        <f>A84&amp;"A"</f>
        <v>45A</v>
      </c>
      <c r="B85" s="15" t="s">
        <v>548</v>
      </c>
      <c r="C85" s="340"/>
      <c r="D85" s="120" t="s">
        <v>217</v>
      </c>
      <c r="E85" s="339"/>
      <c r="F85" s="128"/>
      <c r="G85" s="128"/>
      <c r="H85" s="128"/>
      <c r="I85" s="128"/>
      <c r="J85" s="128"/>
      <c r="K85" s="128"/>
      <c r="L85" s="128"/>
      <c r="M85" s="128"/>
      <c r="N85" s="128"/>
      <c r="O85" s="182"/>
    </row>
    <row r="86" spans="1:77">
      <c r="A86" s="118" t="str">
        <f>A84&amp;"B"</f>
        <v>45B</v>
      </c>
      <c r="B86" s="15" t="s">
        <v>549</v>
      </c>
      <c r="C86" s="340"/>
      <c r="D86" s="120" t="s">
        <v>217</v>
      </c>
      <c r="E86" s="339"/>
      <c r="F86" s="128"/>
      <c r="G86" s="128"/>
      <c r="H86" s="128"/>
      <c r="I86" s="128"/>
      <c r="J86" s="128"/>
      <c r="K86" s="128"/>
      <c r="L86" s="128"/>
      <c r="M86" s="128"/>
      <c r="N86" s="128"/>
      <c r="O86" s="182"/>
    </row>
    <row r="87" spans="1:77">
      <c r="A87" s="118" t="str">
        <f>A84&amp;"C"</f>
        <v>45C</v>
      </c>
      <c r="B87" s="15" t="s">
        <v>550</v>
      </c>
      <c r="C87" s="340"/>
      <c r="D87" s="120" t="s">
        <v>217</v>
      </c>
      <c r="E87" s="339"/>
      <c r="F87" s="128"/>
      <c r="G87" s="128"/>
      <c r="H87" s="128"/>
      <c r="I87" s="128"/>
      <c r="J87" s="128"/>
      <c r="K87" s="128"/>
      <c r="L87" s="128"/>
      <c r="M87" s="128"/>
      <c r="N87" s="128"/>
      <c r="O87" s="182"/>
    </row>
    <row r="88" spans="1:77">
      <c r="A88" s="118" t="str">
        <f>A84&amp;"D"</f>
        <v>45D</v>
      </c>
      <c r="B88" s="15" t="s">
        <v>540</v>
      </c>
      <c r="C88" s="340"/>
      <c r="D88" s="120" t="s">
        <v>217</v>
      </c>
      <c r="E88" s="339"/>
      <c r="F88" s="128"/>
      <c r="G88" s="128"/>
      <c r="H88" s="128"/>
      <c r="I88" s="128"/>
      <c r="J88" s="128"/>
      <c r="K88" s="128"/>
      <c r="L88" s="128"/>
      <c r="M88" s="128"/>
      <c r="N88" s="128"/>
      <c r="O88" s="182"/>
    </row>
    <row r="89" spans="1:77">
      <c r="A89" s="118">
        <f>A84+1</f>
        <v>46</v>
      </c>
      <c r="B89" s="57" t="s">
        <v>276</v>
      </c>
      <c r="C89" s="542"/>
      <c r="D89" s="120" t="s">
        <v>217</v>
      </c>
      <c r="E89" s="339"/>
      <c r="F89" s="85">
        <f>'PPNR Projections Worksheet'!E97-F84</f>
        <v>0</v>
      </c>
      <c r="G89" s="85">
        <f>'PPNR Projections Worksheet'!F97-G84</f>
        <v>0</v>
      </c>
      <c r="H89" s="85">
        <f>'PPNR Projections Worksheet'!G97-H84</f>
        <v>0</v>
      </c>
      <c r="I89" s="85">
        <f>'PPNR Projections Worksheet'!H97-I84</f>
        <v>0</v>
      </c>
      <c r="J89" s="85">
        <f>'PPNR Projections Worksheet'!I97-J84</f>
        <v>0</v>
      </c>
      <c r="K89" s="85">
        <f>'PPNR Projections Worksheet'!J97-K84</f>
        <v>0</v>
      </c>
      <c r="L89" s="85">
        <f>'PPNR Projections Worksheet'!K97-L84</f>
        <v>0</v>
      </c>
      <c r="M89" s="85">
        <f>'PPNR Projections Worksheet'!L97-M84</f>
        <v>0</v>
      </c>
      <c r="N89" s="85">
        <f>'PPNR Projections Worksheet'!M97-N84</f>
        <v>0</v>
      </c>
      <c r="O89" s="182"/>
    </row>
    <row r="90" spans="1:77">
      <c r="A90" s="118">
        <f>A89+1</f>
        <v>47</v>
      </c>
      <c r="B90" s="57" t="s">
        <v>601</v>
      </c>
      <c r="C90" s="542"/>
      <c r="D90" s="120" t="s">
        <v>217</v>
      </c>
      <c r="E90" s="339"/>
      <c r="F90" s="86"/>
      <c r="G90" s="86"/>
      <c r="H90" s="86"/>
      <c r="I90" s="86"/>
      <c r="J90" s="86"/>
      <c r="K90" s="86"/>
      <c r="L90" s="86"/>
      <c r="M90" s="86"/>
      <c r="N90" s="86"/>
      <c r="O90" s="182"/>
    </row>
    <row r="91" spans="1:77">
      <c r="A91" s="118">
        <f>A90+1</f>
        <v>48</v>
      </c>
      <c r="B91" s="57" t="s">
        <v>602</v>
      </c>
      <c r="C91" s="542"/>
      <c r="D91" s="120" t="s">
        <v>217</v>
      </c>
      <c r="E91" s="339"/>
      <c r="F91" s="85">
        <f>'Balance Sheet Worksheet'!C146</f>
        <v>0</v>
      </c>
      <c r="G91" s="85">
        <f>'Balance Sheet Worksheet'!D146</f>
        <v>0</v>
      </c>
      <c r="H91" s="85">
        <f>'Balance Sheet Worksheet'!E146</f>
        <v>0</v>
      </c>
      <c r="I91" s="85">
        <f>'Balance Sheet Worksheet'!F146</f>
        <v>0</v>
      </c>
      <c r="J91" s="85">
        <f>'Balance Sheet Worksheet'!G146</f>
        <v>0</v>
      </c>
      <c r="K91" s="85">
        <f>'Balance Sheet Worksheet'!H146</f>
        <v>0</v>
      </c>
      <c r="L91" s="85">
        <f>'Balance Sheet Worksheet'!I146</f>
        <v>0</v>
      </c>
      <c r="M91" s="85">
        <f>'Balance Sheet Worksheet'!J146</f>
        <v>0</v>
      </c>
      <c r="N91" s="85">
        <f>'Balance Sheet Worksheet'!K146</f>
        <v>0</v>
      </c>
      <c r="O91" s="182"/>
    </row>
    <row r="92" spans="1:77">
      <c r="A92" s="124" t="str">
        <f>A91&amp;"A"</f>
        <v>48A</v>
      </c>
      <c r="B92" s="125" t="s">
        <v>551</v>
      </c>
      <c r="C92" s="542"/>
      <c r="D92" s="120" t="s">
        <v>217</v>
      </c>
      <c r="E92" s="339"/>
      <c r="F92" s="85">
        <f>'Balance Sheet Worksheet'!C147</f>
        <v>0</v>
      </c>
      <c r="G92" s="85">
        <f>'Balance Sheet Worksheet'!D147</f>
        <v>0</v>
      </c>
      <c r="H92" s="85">
        <f>'Balance Sheet Worksheet'!E147</f>
        <v>0</v>
      </c>
      <c r="I92" s="85">
        <f>'Balance Sheet Worksheet'!F147</f>
        <v>0</v>
      </c>
      <c r="J92" s="85">
        <f>'Balance Sheet Worksheet'!G147</f>
        <v>0</v>
      </c>
      <c r="K92" s="85">
        <f>'Balance Sheet Worksheet'!H147</f>
        <v>0</v>
      </c>
      <c r="L92" s="85">
        <f>'Balance Sheet Worksheet'!I147</f>
        <v>0</v>
      </c>
      <c r="M92" s="85">
        <f>'Balance Sheet Worksheet'!J147</f>
        <v>0</v>
      </c>
      <c r="N92" s="85">
        <f>'Balance Sheet Worksheet'!K147</f>
        <v>0</v>
      </c>
      <c r="O92" s="182"/>
    </row>
    <row r="93" spans="1:77">
      <c r="A93" s="124" t="str">
        <f>A91&amp;"B"</f>
        <v>48B</v>
      </c>
      <c r="B93" s="125" t="s">
        <v>84</v>
      </c>
      <c r="C93" s="542"/>
      <c r="D93" s="120" t="s">
        <v>217</v>
      </c>
      <c r="E93" s="339"/>
      <c r="F93" s="85">
        <f>'Balance Sheet Worksheet'!C148</f>
        <v>0</v>
      </c>
      <c r="G93" s="85">
        <f>'Balance Sheet Worksheet'!D148</f>
        <v>0</v>
      </c>
      <c r="H93" s="85">
        <f>'Balance Sheet Worksheet'!E148</f>
        <v>0</v>
      </c>
      <c r="I93" s="85">
        <f>'Balance Sheet Worksheet'!F148</f>
        <v>0</v>
      </c>
      <c r="J93" s="85">
        <f>'Balance Sheet Worksheet'!G148</f>
        <v>0</v>
      </c>
      <c r="K93" s="85">
        <f>'Balance Sheet Worksheet'!H148</f>
        <v>0</v>
      </c>
      <c r="L93" s="85">
        <f>'Balance Sheet Worksheet'!I148</f>
        <v>0</v>
      </c>
      <c r="M93" s="85">
        <f>'Balance Sheet Worksheet'!J148</f>
        <v>0</v>
      </c>
      <c r="N93" s="85">
        <f>'Balance Sheet Worksheet'!K148</f>
        <v>0</v>
      </c>
      <c r="O93" s="182"/>
    </row>
    <row r="94" spans="1:77">
      <c r="A94" s="124">
        <f>A91+1</f>
        <v>49</v>
      </c>
      <c r="B94" s="57" t="s">
        <v>557</v>
      </c>
      <c r="C94" s="53"/>
      <c r="D94" s="120" t="s">
        <v>217</v>
      </c>
      <c r="E94" s="339"/>
      <c r="F94" s="85">
        <f>'Balance Sheet Worksheet'!C142</f>
        <v>0</v>
      </c>
      <c r="G94" s="85">
        <f>'Balance Sheet Worksheet'!D142</f>
        <v>0</v>
      </c>
      <c r="H94" s="85">
        <f>'Balance Sheet Worksheet'!E142</f>
        <v>0</v>
      </c>
      <c r="I94" s="85">
        <f>'Balance Sheet Worksheet'!F142</f>
        <v>0</v>
      </c>
      <c r="J94" s="85">
        <f>'Balance Sheet Worksheet'!G142</f>
        <v>0</v>
      </c>
      <c r="K94" s="85">
        <f>'Balance Sheet Worksheet'!H142</f>
        <v>0</v>
      </c>
      <c r="L94" s="85">
        <f>'Balance Sheet Worksheet'!I142</f>
        <v>0</v>
      </c>
      <c r="M94" s="85">
        <f>'Balance Sheet Worksheet'!J142</f>
        <v>0</v>
      </c>
      <c r="N94" s="85">
        <f>'Balance Sheet Worksheet'!K142</f>
        <v>0</v>
      </c>
      <c r="O94" s="182"/>
    </row>
    <row r="95" spans="1:77">
      <c r="A95" s="124" t="str">
        <f>A94&amp;"A"</f>
        <v>49A</v>
      </c>
      <c r="B95" s="125" t="s">
        <v>416</v>
      </c>
      <c r="C95" s="542"/>
      <c r="D95" s="120" t="s">
        <v>217</v>
      </c>
      <c r="E95" s="339"/>
      <c r="F95" s="85">
        <f>'Balance Sheet Worksheet'!C143</f>
        <v>0</v>
      </c>
      <c r="G95" s="85">
        <f>'Balance Sheet Worksheet'!D143</f>
        <v>0</v>
      </c>
      <c r="H95" s="85">
        <f>'Balance Sheet Worksheet'!E143</f>
        <v>0</v>
      </c>
      <c r="I95" s="85">
        <f>'Balance Sheet Worksheet'!F143</f>
        <v>0</v>
      </c>
      <c r="J95" s="85">
        <f>'Balance Sheet Worksheet'!G143</f>
        <v>0</v>
      </c>
      <c r="K95" s="85">
        <f>'Balance Sheet Worksheet'!H143</f>
        <v>0</v>
      </c>
      <c r="L95" s="85">
        <f>'Balance Sheet Worksheet'!I143</f>
        <v>0</v>
      </c>
      <c r="M95" s="85">
        <f>'Balance Sheet Worksheet'!J143</f>
        <v>0</v>
      </c>
      <c r="N95" s="85">
        <f>'Balance Sheet Worksheet'!K143</f>
        <v>0</v>
      </c>
      <c r="O95" s="182"/>
    </row>
    <row r="96" spans="1:77">
      <c r="A96" s="124" t="str">
        <f>A94&amp;"B"</f>
        <v>49B</v>
      </c>
      <c r="B96" s="125" t="s">
        <v>364</v>
      </c>
      <c r="C96" s="542"/>
      <c r="D96" s="120" t="s">
        <v>217</v>
      </c>
      <c r="E96" s="339"/>
      <c r="F96" s="85">
        <f>'Balance Sheet Worksheet'!C144</f>
        <v>0</v>
      </c>
      <c r="G96" s="85">
        <f>'Balance Sheet Worksheet'!D144</f>
        <v>0</v>
      </c>
      <c r="H96" s="85">
        <f>'Balance Sheet Worksheet'!E144</f>
        <v>0</v>
      </c>
      <c r="I96" s="85">
        <f>'Balance Sheet Worksheet'!F144</f>
        <v>0</v>
      </c>
      <c r="J96" s="85">
        <f>'Balance Sheet Worksheet'!G144</f>
        <v>0</v>
      </c>
      <c r="K96" s="85">
        <f>'Balance Sheet Worksheet'!H144</f>
        <v>0</v>
      </c>
      <c r="L96" s="85">
        <f>'Balance Sheet Worksheet'!I144</f>
        <v>0</v>
      </c>
      <c r="M96" s="85">
        <f>'Balance Sheet Worksheet'!J144</f>
        <v>0</v>
      </c>
      <c r="N96" s="85">
        <f>'Balance Sheet Worksheet'!K144</f>
        <v>0</v>
      </c>
      <c r="O96" s="182"/>
    </row>
    <row r="97" spans="1:77">
      <c r="A97" s="124" t="str">
        <f>A94&amp;"C"</f>
        <v>49C</v>
      </c>
      <c r="B97" s="125" t="s">
        <v>284</v>
      </c>
      <c r="C97" s="542"/>
      <c r="D97" s="120" t="s">
        <v>217</v>
      </c>
      <c r="E97" s="339"/>
      <c r="F97" s="85">
        <f>'Balance Sheet Worksheet'!C145</f>
        <v>0</v>
      </c>
      <c r="G97" s="85">
        <f>'Balance Sheet Worksheet'!D145</f>
        <v>0</v>
      </c>
      <c r="H97" s="85">
        <f>'Balance Sheet Worksheet'!E145</f>
        <v>0</v>
      </c>
      <c r="I97" s="85">
        <f>'Balance Sheet Worksheet'!F145</f>
        <v>0</v>
      </c>
      <c r="J97" s="85">
        <f>'Balance Sheet Worksheet'!G145</f>
        <v>0</v>
      </c>
      <c r="K97" s="85">
        <f>'Balance Sheet Worksheet'!H145</f>
        <v>0</v>
      </c>
      <c r="L97" s="85">
        <f>'Balance Sheet Worksheet'!I145</f>
        <v>0</v>
      </c>
      <c r="M97" s="85">
        <f>'Balance Sheet Worksheet'!J145</f>
        <v>0</v>
      </c>
      <c r="N97" s="85">
        <f>'Balance Sheet Worksheet'!K145</f>
        <v>0</v>
      </c>
      <c r="O97" s="182"/>
    </row>
    <row r="98" spans="1:77">
      <c r="A98" s="118">
        <f>A94+1</f>
        <v>50</v>
      </c>
      <c r="B98" s="229" t="s">
        <v>838</v>
      </c>
      <c r="C98" s="542"/>
      <c r="D98" s="230" t="s">
        <v>217</v>
      </c>
      <c r="E98" s="339"/>
      <c r="F98" s="86"/>
      <c r="G98" s="86"/>
      <c r="H98" s="86"/>
      <c r="I98" s="86"/>
      <c r="J98" s="86"/>
      <c r="K98" s="86"/>
      <c r="L98" s="86"/>
      <c r="M98" s="86"/>
      <c r="N98" s="86"/>
      <c r="O98" s="182"/>
    </row>
    <row r="99" spans="1:77">
      <c r="A99" s="463"/>
      <c r="B99" s="543"/>
      <c r="C99" s="407"/>
      <c r="D99" s="397"/>
      <c r="E99" s="339"/>
    </row>
    <row r="100" spans="1:77">
      <c r="A100" s="118">
        <f>A98+1</f>
        <v>51</v>
      </c>
      <c r="B100" s="192" t="s">
        <v>526</v>
      </c>
      <c r="C100" s="53"/>
      <c r="D100" s="120" t="s">
        <v>217</v>
      </c>
      <c r="E100" s="339"/>
      <c r="F100" s="86"/>
      <c r="G100" s="86"/>
      <c r="H100" s="86"/>
      <c r="I100" s="86"/>
      <c r="J100" s="86"/>
      <c r="K100" s="86"/>
      <c r="L100" s="86"/>
      <c r="M100" s="86"/>
      <c r="N100" s="86"/>
      <c r="O100" s="182"/>
    </row>
    <row r="101" spans="1:77">
      <c r="A101" s="118">
        <f>A100+1</f>
        <v>52</v>
      </c>
      <c r="B101" s="7" t="s">
        <v>603</v>
      </c>
      <c r="C101" s="53"/>
      <c r="D101" s="120" t="s">
        <v>217</v>
      </c>
      <c r="E101" s="339"/>
      <c r="F101" s="86"/>
      <c r="G101" s="86"/>
      <c r="H101" s="86"/>
      <c r="I101" s="86"/>
      <c r="J101" s="86"/>
      <c r="K101" s="86"/>
      <c r="L101" s="86"/>
      <c r="M101" s="86"/>
      <c r="N101" s="86"/>
      <c r="O101" s="182"/>
    </row>
    <row r="102" spans="1:77">
      <c r="A102" s="466"/>
      <c r="D102" s="339"/>
      <c r="E102" s="339"/>
      <c r="N102" s="183"/>
      <c r="O102" s="182"/>
    </row>
    <row r="103" spans="1:77">
      <c r="A103" s="466"/>
      <c r="B103" s="9" t="s">
        <v>604</v>
      </c>
      <c r="C103" s="474"/>
      <c r="D103" s="339"/>
      <c r="E103" s="339"/>
      <c r="N103" s="183"/>
      <c r="O103" s="182"/>
    </row>
    <row r="104" spans="1:77">
      <c r="A104" s="118">
        <f>A101+1</f>
        <v>53</v>
      </c>
      <c r="B104" s="13" t="s">
        <v>208</v>
      </c>
      <c r="C104" s="53"/>
      <c r="D104" s="120" t="s">
        <v>217</v>
      </c>
      <c r="E104" s="339"/>
      <c r="F104" s="86"/>
      <c r="G104" s="86"/>
      <c r="H104" s="86"/>
      <c r="I104" s="86"/>
      <c r="J104" s="86"/>
      <c r="K104" s="86"/>
      <c r="L104" s="86"/>
      <c r="M104" s="86"/>
      <c r="N104" s="86"/>
      <c r="O104" s="182"/>
    </row>
    <row r="105" spans="1:77">
      <c r="A105" s="118">
        <f>A104+1</f>
        <v>54</v>
      </c>
      <c r="B105" s="13" t="s">
        <v>277</v>
      </c>
      <c r="C105" s="340"/>
      <c r="D105" s="120" t="s">
        <v>217</v>
      </c>
      <c r="E105" s="339"/>
      <c r="F105" s="128"/>
      <c r="G105" s="128"/>
      <c r="H105" s="128"/>
      <c r="I105" s="128"/>
      <c r="J105" s="128"/>
      <c r="K105" s="128"/>
      <c r="L105" s="128"/>
      <c r="M105" s="128"/>
      <c r="N105" s="128"/>
      <c r="O105" s="182"/>
    </row>
    <row r="106" spans="1:77" s="39" customFormat="1">
      <c r="A106" s="231">
        <f>A105+1</f>
        <v>55</v>
      </c>
      <c r="B106" s="232" t="s">
        <v>686</v>
      </c>
      <c r="C106" s="340"/>
      <c r="D106" s="224" t="s">
        <v>217</v>
      </c>
      <c r="E106" s="340"/>
      <c r="F106" s="128"/>
      <c r="G106" s="128"/>
      <c r="H106" s="128"/>
      <c r="I106" s="128"/>
      <c r="J106" s="128"/>
      <c r="K106" s="128"/>
      <c r="L106" s="128"/>
      <c r="M106" s="128"/>
      <c r="N106" s="128"/>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183"/>
      <c r="BX106" s="183"/>
      <c r="BY106" s="183"/>
    </row>
    <row r="107" spans="1:77" s="39" customFormat="1">
      <c r="A107" s="231">
        <f>A106+1</f>
        <v>56</v>
      </c>
      <c r="B107" s="232" t="s">
        <v>687</v>
      </c>
      <c r="C107" s="340"/>
      <c r="D107" s="224" t="s">
        <v>688</v>
      </c>
      <c r="E107" s="340"/>
      <c r="F107" s="128"/>
      <c r="G107" s="128"/>
      <c r="H107" s="128"/>
      <c r="I107" s="128"/>
      <c r="J107" s="128"/>
      <c r="K107" s="128"/>
      <c r="L107" s="128"/>
      <c r="M107" s="128"/>
      <c r="N107" s="128"/>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c r="BU107" s="183"/>
      <c r="BV107" s="183"/>
      <c r="BW107" s="183"/>
      <c r="BX107" s="183"/>
      <c r="BY107" s="183"/>
    </row>
    <row r="108" spans="1:77">
      <c r="A108" s="463"/>
      <c r="B108" s="340"/>
      <c r="C108" s="340"/>
      <c r="D108" s="397"/>
      <c r="E108" s="339"/>
      <c r="F108" s="180"/>
      <c r="G108" s="180"/>
      <c r="H108" s="180"/>
      <c r="I108" s="180"/>
      <c r="J108" s="180"/>
      <c r="K108" s="180"/>
      <c r="L108" s="180"/>
      <c r="M108" s="180"/>
      <c r="N108" s="180"/>
      <c r="O108" s="182"/>
    </row>
    <row r="109" spans="1:77">
      <c r="A109" s="463"/>
      <c r="B109" s="11" t="s">
        <v>544</v>
      </c>
      <c r="C109" s="486"/>
      <c r="D109" s="339"/>
      <c r="E109" s="339"/>
      <c r="F109" s="182"/>
      <c r="G109" s="182"/>
      <c r="H109" s="182"/>
      <c r="I109" s="182"/>
      <c r="J109" s="182"/>
      <c r="K109" s="182"/>
      <c r="L109" s="182"/>
      <c r="M109" s="182"/>
      <c r="N109" s="182"/>
      <c r="O109" s="182"/>
    </row>
    <row r="110" spans="1:77">
      <c r="A110" s="118">
        <f>A107+1</f>
        <v>57</v>
      </c>
      <c r="B110" s="232" t="s">
        <v>839</v>
      </c>
      <c r="C110" s="340"/>
      <c r="D110" s="21" t="s">
        <v>209</v>
      </c>
      <c r="E110" s="339"/>
      <c r="F110" s="128"/>
      <c r="G110" s="128"/>
      <c r="H110" s="128"/>
      <c r="I110" s="128"/>
      <c r="J110" s="128"/>
      <c r="K110" s="128"/>
      <c r="L110" s="128"/>
      <c r="M110" s="128"/>
      <c r="N110" s="128"/>
      <c r="O110" s="182"/>
    </row>
    <row r="111" spans="1:77">
      <c r="A111" s="118">
        <f>A110+1</f>
        <v>58</v>
      </c>
      <c r="B111" s="13" t="s">
        <v>400</v>
      </c>
      <c r="C111" s="340"/>
      <c r="D111" s="215" t="s">
        <v>209</v>
      </c>
      <c r="F111" s="128"/>
      <c r="G111" s="128"/>
      <c r="H111" s="128"/>
      <c r="I111" s="128"/>
      <c r="J111" s="128"/>
      <c r="K111" s="128"/>
      <c r="L111" s="128"/>
      <c r="M111" s="128"/>
      <c r="N111" s="128"/>
      <c r="O111" s="182"/>
    </row>
    <row r="112" spans="1:77">
      <c r="A112" s="118">
        <f t="shared" ref="A112:A121" si="3">A111+1</f>
        <v>59</v>
      </c>
      <c r="B112" s="13" t="s">
        <v>347</v>
      </c>
      <c r="C112" s="340"/>
      <c r="D112" s="215" t="s">
        <v>209</v>
      </c>
      <c r="F112" s="128"/>
      <c r="G112" s="128"/>
      <c r="H112" s="128"/>
      <c r="I112" s="128"/>
      <c r="J112" s="128"/>
      <c r="K112" s="128"/>
      <c r="L112" s="128"/>
      <c r="M112" s="128"/>
      <c r="N112" s="128"/>
      <c r="O112" s="182"/>
    </row>
    <row r="113" spans="1:77" s="211" customFormat="1">
      <c r="A113" s="231">
        <f>A112+1</f>
        <v>60</v>
      </c>
      <c r="B113" s="232" t="s">
        <v>5</v>
      </c>
      <c r="C113" s="411"/>
      <c r="D113" s="211" t="s">
        <v>209</v>
      </c>
      <c r="E113" s="233"/>
      <c r="F113" s="70"/>
      <c r="G113" s="70"/>
      <c r="H113" s="70"/>
      <c r="I113" s="70"/>
      <c r="J113" s="70"/>
      <c r="K113" s="70"/>
      <c r="L113" s="70"/>
      <c r="M113" s="70"/>
      <c r="N113" s="70"/>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c r="BJ113" s="233"/>
      <c r="BK113" s="233"/>
      <c r="BL113" s="233"/>
      <c r="BM113" s="233"/>
      <c r="BN113" s="233"/>
      <c r="BO113" s="233"/>
      <c r="BP113" s="233"/>
      <c r="BQ113" s="233"/>
      <c r="BR113" s="233"/>
      <c r="BS113" s="233"/>
      <c r="BT113" s="233"/>
      <c r="BU113" s="233"/>
      <c r="BV113" s="233"/>
      <c r="BW113" s="233"/>
      <c r="BX113" s="233"/>
      <c r="BY113" s="233"/>
    </row>
    <row r="114" spans="1:77">
      <c r="A114" s="118">
        <f>A113+1</f>
        <v>61</v>
      </c>
      <c r="B114" s="13" t="s">
        <v>367</v>
      </c>
      <c r="C114" s="340"/>
      <c r="D114" s="215" t="s">
        <v>209</v>
      </c>
      <c r="F114" s="128"/>
      <c r="G114" s="128"/>
      <c r="H114" s="128"/>
      <c r="I114" s="128"/>
      <c r="J114" s="128"/>
      <c r="K114" s="128"/>
      <c r="L114" s="128"/>
      <c r="M114" s="128"/>
      <c r="N114" s="128"/>
      <c r="O114" s="182"/>
    </row>
    <row r="115" spans="1:77">
      <c r="A115" s="118">
        <f t="shared" si="3"/>
        <v>62</v>
      </c>
      <c r="B115" s="13" t="s">
        <v>10</v>
      </c>
      <c r="C115" s="340"/>
      <c r="D115" s="215" t="s">
        <v>209</v>
      </c>
      <c r="F115" s="128"/>
      <c r="G115" s="128"/>
      <c r="H115" s="128"/>
      <c r="I115" s="128"/>
      <c r="J115" s="128"/>
      <c r="K115" s="128"/>
      <c r="L115" s="128"/>
      <c r="M115" s="128"/>
      <c r="N115" s="128"/>
      <c r="O115" s="182"/>
    </row>
    <row r="116" spans="1:77">
      <c r="A116" s="118">
        <f t="shared" si="3"/>
        <v>63</v>
      </c>
      <c r="B116" s="13" t="s">
        <v>60</v>
      </c>
      <c r="C116" s="340"/>
      <c r="D116" s="215" t="s">
        <v>209</v>
      </c>
      <c r="F116" s="128"/>
      <c r="G116" s="128"/>
      <c r="H116" s="128"/>
      <c r="I116" s="128"/>
      <c r="J116" s="128"/>
      <c r="K116" s="128"/>
      <c r="L116" s="128"/>
      <c r="M116" s="128"/>
      <c r="N116" s="128"/>
      <c r="O116" s="182"/>
    </row>
    <row r="117" spans="1:77">
      <c r="A117" s="118">
        <f t="shared" si="3"/>
        <v>64</v>
      </c>
      <c r="B117" s="13" t="s">
        <v>59</v>
      </c>
      <c r="C117" s="340"/>
      <c r="D117" s="215" t="s">
        <v>209</v>
      </c>
      <c r="F117" s="128"/>
      <c r="G117" s="128"/>
      <c r="H117" s="128"/>
      <c r="I117" s="128"/>
      <c r="J117" s="128"/>
      <c r="K117" s="128"/>
      <c r="L117" s="128"/>
      <c r="M117" s="128"/>
      <c r="N117" s="128"/>
      <c r="O117" s="182"/>
    </row>
    <row r="118" spans="1:77">
      <c r="A118" s="118">
        <f t="shared" si="3"/>
        <v>65</v>
      </c>
      <c r="B118" s="13" t="s">
        <v>538</v>
      </c>
      <c r="C118" s="340"/>
      <c r="D118" s="215" t="s">
        <v>209</v>
      </c>
      <c r="F118" s="128"/>
      <c r="G118" s="128"/>
      <c r="H118" s="128"/>
      <c r="I118" s="128"/>
      <c r="J118" s="128"/>
      <c r="K118" s="128"/>
      <c r="L118" s="128"/>
      <c r="M118" s="128"/>
      <c r="N118" s="128"/>
      <c r="O118" s="182"/>
    </row>
    <row r="119" spans="1:77">
      <c r="A119" s="118">
        <f t="shared" si="3"/>
        <v>66</v>
      </c>
      <c r="B119" s="13" t="s">
        <v>527</v>
      </c>
      <c r="C119" s="340"/>
      <c r="D119" s="215" t="s">
        <v>209</v>
      </c>
      <c r="F119" s="128"/>
      <c r="G119" s="128"/>
      <c r="H119" s="128"/>
      <c r="I119" s="128"/>
      <c r="J119" s="128"/>
      <c r="K119" s="128"/>
      <c r="L119" s="128"/>
      <c r="M119" s="128"/>
      <c r="N119" s="128"/>
      <c r="O119" s="182"/>
    </row>
    <row r="120" spans="1:77">
      <c r="A120" s="118">
        <f t="shared" si="3"/>
        <v>67</v>
      </c>
      <c r="B120" s="13" t="s">
        <v>442</v>
      </c>
      <c r="C120" s="340"/>
      <c r="D120" s="215" t="s">
        <v>209</v>
      </c>
      <c r="F120" s="128"/>
      <c r="G120" s="128"/>
      <c r="H120" s="128"/>
      <c r="I120" s="128"/>
      <c r="J120" s="128"/>
      <c r="K120" s="128"/>
      <c r="L120" s="128"/>
      <c r="M120" s="128"/>
      <c r="N120" s="128"/>
      <c r="O120" s="182"/>
    </row>
    <row r="121" spans="1:77">
      <c r="A121" s="118">
        <f t="shared" si="3"/>
        <v>68</v>
      </c>
      <c r="B121" s="13" t="s">
        <v>443</v>
      </c>
      <c r="C121" s="340"/>
      <c r="D121" s="215" t="s">
        <v>209</v>
      </c>
      <c r="F121" s="128"/>
      <c r="G121" s="128"/>
      <c r="H121" s="128"/>
      <c r="I121" s="128"/>
      <c r="J121" s="128"/>
      <c r="K121" s="128"/>
      <c r="L121" s="128"/>
      <c r="M121" s="128"/>
      <c r="N121" s="128"/>
      <c r="O121" s="182"/>
    </row>
    <row r="122" spans="1:77">
      <c r="A122" s="231">
        <f>A121+1</f>
        <v>69</v>
      </c>
      <c r="B122" s="13" t="s">
        <v>679</v>
      </c>
      <c r="C122" s="340"/>
      <c r="D122" s="230" t="s">
        <v>209</v>
      </c>
      <c r="F122" s="128"/>
      <c r="G122" s="128"/>
      <c r="H122" s="128"/>
      <c r="I122" s="128"/>
      <c r="J122" s="128"/>
      <c r="K122" s="128"/>
      <c r="L122" s="128"/>
      <c r="M122" s="128"/>
      <c r="N122" s="128"/>
      <c r="O122" s="182"/>
    </row>
    <row r="123" spans="1:77">
      <c r="A123" s="231">
        <f>A122+1</f>
        <v>70</v>
      </c>
      <c r="B123" s="13" t="s">
        <v>677</v>
      </c>
      <c r="C123" s="340"/>
      <c r="D123" s="230" t="s">
        <v>209</v>
      </c>
      <c r="F123" s="128"/>
      <c r="G123" s="128"/>
      <c r="H123" s="128"/>
      <c r="I123" s="128"/>
      <c r="J123" s="128"/>
      <c r="K123" s="128"/>
      <c r="L123" s="128"/>
      <c r="M123" s="128"/>
      <c r="N123" s="128"/>
      <c r="O123" s="182"/>
    </row>
    <row r="124" spans="1:77">
      <c r="A124" s="231">
        <f>A123+1</f>
        <v>71</v>
      </c>
      <c r="B124" s="13" t="s">
        <v>678</v>
      </c>
      <c r="C124" s="340"/>
      <c r="D124" s="230" t="s">
        <v>209</v>
      </c>
      <c r="F124" s="128"/>
      <c r="G124" s="128"/>
      <c r="H124" s="128"/>
      <c r="I124" s="128"/>
      <c r="J124" s="128"/>
      <c r="K124" s="128"/>
      <c r="L124" s="128"/>
      <c r="M124" s="128"/>
      <c r="N124" s="128"/>
      <c r="O124" s="182"/>
    </row>
    <row r="125" spans="1:77">
      <c r="A125" s="118">
        <f>A124+1</f>
        <v>72</v>
      </c>
      <c r="B125" s="13" t="s">
        <v>37</v>
      </c>
      <c r="C125" s="340"/>
      <c r="D125" s="215" t="s">
        <v>209</v>
      </c>
      <c r="F125" s="128"/>
      <c r="G125" s="128"/>
      <c r="H125" s="128"/>
      <c r="I125" s="128"/>
      <c r="J125" s="128"/>
      <c r="K125" s="128"/>
      <c r="L125" s="128"/>
      <c r="M125" s="128"/>
      <c r="N125" s="128"/>
      <c r="O125" s="182"/>
    </row>
    <row r="126" spans="1:77">
      <c r="A126" s="118">
        <f>A125+1</f>
        <v>73</v>
      </c>
      <c r="B126" s="13" t="s">
        <v>689</v>
      </c>
      <c r="C126" s="340"/>
      <c r="D126" s="215" t="s">
        <v>209</v>
      </c>
      <c r="F126" s="128"/>
      <c r="G126" s="128"/>
      <c r="H126" s="128"/>
      <c r="I126" s="128"/>
      <c r="J126" s="128"/>
      <c r="K126" s="128"/>
      <c r="L126" s="128"/>
      <c r="M126" s="128"/>
      <c r="N126" s="128"/>
      <c r="O126" s="182"/>
    </row>
    <row r="127" spans="1:77">
      <c r="A127" s="466"/>
      <c r="B127" s="340"/>
      <c r="C127" s="340"/>
      <c r="F127" s="182"/>
      <c r="G127" s="182"/>
      <c r="H127" s="182"/>
      <c r="I127" s="182"/>
      <c r="J127" s="182"/>
      <c r="K127" s="182"/>
      <c r="L127" s="182"/>
      <c r="M127" s="182"/>
      <c r="N127" s="182"/>
      <c r="O127" s="182"/>
    </row>
    <row r="128" spans="1:77">
      <c r="A128" s="466"/>
      <c r="B128" s="11" t="s">
        <v>545</v>
      </c>
      <c r="C128" s="486"/>
      <c r="F128" s="182"/>
      <c r="G128" s="182"/>
      <c r="H128" s="182"/>
      <c r="I128" s="182"/>
      <c r="J128" s="182"/>
      <c r="K128" s="182"/>
      <c r="L128" s="182"/>
      <c r="M128" s="182"/>
      <c r="N128" s="182"/>
      <c r="O128" s="182"/>
    </row>
    <row r="129" spans="1:77">
      <c r="A129" s="106">
        <f>A126+1</f>
        <v>74</v>
      </c>
      <c r="B129" s="13" t="s">
        <v>444</v>
      </c>
      <c r="C129" s="340"/>
      <c r="D129" s="21" t="s">
        <v>209</v>
      </c>
      <c r="F129" s="128"/>
      <c r="G129" s="128"/>
      <c r="H129" s="128"/>
      <c r="I129" s="128"/>
      <c r="J129" s="128"/>
      <c r="K129" s="128"/>
      <c r="L129" s="128"/>
      <c r="M129" s="128"/>
      <c r="N129" s="128"/>
      <c r="O129" s="182"/>
    </row>
    <row r="130" spans="1:77">
      <c r="A130" s="106">
        <f>A129+1</f>
        <v>75</v>
      </c>
      <c r="B130" s="13" t="s">
        <v>195</v>
      </c>
      <c r="C130" s="340"/>
      <c r="D130" s="21" t="s">
        <v>209</v>
      </c>
      <c r="F130" s="128"/>
      <c r="G130" s="128"/>
      <c r="H130" s="128"/>
      <c r="I130" s="128"/>
      <c r="J130" s="128"/>
      <c r="K130" s="128"/>
      <c r="L130" s="128"/>
      <c r="M130" s="128"/>
      <c r="N130" s="128"/>
      <c r="O130" s="182"/>
    </row>
    <row r="131" spans="1:77">
      <c r="A131" s="106">
        <f t="shared" ref="A131:A136" si="4">A130+1</f>
        <v>76</v>
      </c>
      <c r="B131" s="13" t="s">
        <v>197</v>
      </c>
      <c r="C131" s="340"/>
      <c r="D131" s="21" t="s">
        <v>209</v>
      </c>
      <c r="F131" s="128"/>
      <c r="G131" s="128"/>
      <c r="H131" s="128"/>
      <c r="I131" s="128"/>
      <c r="J131" s="128"/>
      <c r="K131" s="128"/>
      <c r="L131" s="128"/>
      <c r="M131" s="128"/>
      <c r="N131" s="128"/>
      <c r="O131" s="182"/>
    </row>
    <row r="132" spans="1:77">
      <c r="A132" s="106">
        <f t="shared" si="4"/>
        <v>77</v>
      </c>
      <c r="B132" s="13" t="s">
        <v>198</v>
      </c>
      <c r="C132" s="340"/>
      <c r="D132" s="21" t="s">
        <v>209</v>
      </c>
      <c r="F132" s="128"/>
      <c r="G132" s="128"/>
      <c r="H132" s="128"/>
      <c r="I132" s="128"/>
      <c r="J132" s="128"/>
      <c r="K132" s="128"/>
      <c r="L132" s="128"/>
      <c r="M132" s="128"/>
      <c r="N132" s="128"/>
      <c r="O132" s="182"/>
    </row>
    <row r="133" spans="1:77">
      <c r="A133" s="106">
        <f t="shared" si="4"/>
        <v>78</v>
      </c>
      <c r="B133" s="13" t="s">
        <v>199</v>
      </c>
      <c r="C133" s="340"/>
      <c r="D133" s="21" t="s">
        <v>209</v>
      </c>
      <c r="F133" s="128"/>
      <c r="G133" s="128"/>
      <c r="H133" s="128"/>
      <c r="I133" s="128"/>
      <c r="J133" s="128"/>
      <c r="K133" s="128"/>
      <c r="L133" s="128"/>
      <c r="M133" s="128"/>
      <c r="N133" s="128"/>
      <c r="O133" s="182"/>
    </row>
    <row r="134" spans="1:77">
      <c r="A134" s="106">
        <f t="shared" si="4"/>
        <v>79</v>
      </c>
      <c r="B134" s="13" t="s">
        <v>55</v>
      </c>
      <c r="C134" s="340"/>
      <c r="D134" s="21" t="s">
        <v>209</v>
      </c>
      <c r="F134" s="128"/>
      <c r="G134" s="128"/>
      <c r="H134" s="128"/>
      <c r="I134" s="128"/>
      <c r="J134" s="128"/>
      <c r="K134" s="128"/>
      <c r="L134" s="128"/>
      <c r="M134" s="128"/>
      <c r="N134" s="128"/>
      <c r="O134" s="182"/>
    </row>
    <row r="135" spans="1:77" ht="30">
      <c r="A135" s="106">
        <f t="shared" si="4"/>
        <v>80</v>
      </c>
      <c r="B135" s="16" t="s">
        <v>56</v>
      </c>
      <c r="C135" s="412"/>
      <c r="D135" s="21" t="s">
        <v>209</v>
      </c>
      <c r="F135" s="128"/>
      <c r="G135" s="128"/>
      <c r="H135" s="128"/>
      <c r="I135" s="128"/>
      <c r="J135" s="128"/>
      <c r="K135" s="128"/>
      <c r="L135" s="128"/>
      <c r="M135" s="128"/>
      <c r="N135" s="128"/>
      <c r="O135" s="182"/>
    </row>
    <row r="136" spans="1:77" s="211" customFormat="1">
      <c r="A136" s="214">
        <f t="shared" si="4"/>
        <v>81</v>
      </c>
      <c r="B136" s="232" t="s">
        <v>690</v>
      </c>
      <c r="C136" s="411"/>
      <c r="D136" s="211" t="s">
        <v>209</v>
      </c>
      <c r="E136" s="233"/>
      <c r="F136" s="70"/>
      <c r="G136" s="70"/>
      <c r="H136" s="70"/>
      <c r="I136" s="70"/>
      <c r="J136" s="70"/>
      <c r="K136" s="70"/>
      <c r="L136" s="70"/>
      <c r="M136" s="70"/>
      <c r="N136" s="70"/>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3"/>
      <c r="BW136" s="233"/>
      <c r="BX136" s="233"/>
      <c r="BY136" s="233"/>
    </row>
    <row r="137" spans="1:77" s="211" customFormat="1">
      <c r="A137" s="233"/>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row>
    <row r="138" spans="1:77" s="211" customFormat="1" ht="51.75">
      <c r="A138" s="512"/>
      <c r="B138" s="234" t="s">
        <v>844</v>
      </c>
      <c r="C138" s="544"/>
      <c r="D138" s="233"/>
      <c r="E138" s="233"/>
      <c r="F138" s="235" t="s">
        <v>213</v>
      </c>
      <c r="G138" s="235" t="s">
        <v>214</v>
      </c>
      <c r="H138" s="235" t="s">
        <v>215</v>
      </c>
      <c r="I138" s="505"/>
      <c r="J138" s="505"/>
      <c r="K138" s="505"/>
      <c r="L138" s="505"/>
      <c r="M138" s="505"/>
      <c r="N138" s="505"/>
      <c r="O138" s="505"/>
      <c r="P138" s="505"/>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row>
    <row r="139" spans="1:77" s="211" customFormat="1">
      <c r="A139" s="214">
        <f>A136+1</f>
        <v>82</v>
      </c>
      <c r="B139" s="232" t="s">
        <v>210</v>
      </c>
      <c r="C139" s="410"/>
      <c r="D139" s="211" t="s">
        <v>511</v>
      </c>
      <c r="E139" s="233"/>
      <c r="F139" s="236"/>
      <c r="G139" s="237"/>
      <c r="H139" s="236"/>
      <c r="I139" s="223"/>
      <c r="J139" s="223"/>
      <c r="K139" s="223"/>
      <c r="L139" s="223"/>
      <c r="M139" s="223"/>
      <c r="N139" s="223"/>
      <c r="O139" s="505"/>
      <c r="P139" s="505"/>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row>
    <row r="140" spans="1:77" s="211" customFormat="1">
      <c r="A140" s="214">
        <f>A139+1</f>
        <v>83</v>
      </c>
      <c r="B140" s="232" t="s">
        <v>192</v>
      </c>
      <c r="C140" s="410"/>
      <c r="D140" s="211" t="s">
        <v>511</v>
      </c>
      <c r="E140" s="233"/>
      <c r="F140" s="236"/>
      <c r="G140" s="237"/>
      <c r="H140" s="236"/>
      <c r="I140" s="223"/>
      <c r="J140" s="223"/>
      <c r="K140" s="223"/>
      <c r="L140" s="223"/>
      <c r="M140" s="223"/>
      <c r="N140" s="223"/>
      <c r="O140" s="505"/>
      <c r="P140" s="505"/>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233"/>
      <c r="BC140" s="233"/>
      <c r="BD140" s="233"/>
      <c r="BE140" s="233"/>
      <c r="BF140" s="233"/>
      <c r="BG140" s="233"/>
      <c r="BH140" s="233"/>
      <c r="BI140" s="233"/>
      <c r="BJ140" s="233"/>
      <c r="BK140" s="233"/>
      <c r="BL140" s="233"/>
      <c r="BM140" s="233"/>
      <c r="BN140" s="233"/>
      <c r="BO140" s="233"/>
      <c r="BP140" s="233"/>
      <c r="BQ140" s="233"/>
      <c r="BR140" s="233"/>
      <c r="BS140" s="233"/>
      <c r="BT140" s="233"/>
      <c r="BU140" s="233"/>
      <c r="BV140" s="233"/>
      <c r="BW140" s="233"/>
      <c r="BX140" s="233"/>
      <c r="BY140" s="233"/>
    </row>
    <row r="141" spans="1:77" s="211" customFormat="1">
      <c r="A141" s="214">
        <f>A140+1</f>
        <v>84</v>
      </c>
      <c r="B141" s="232" t="s">
        <v>193</v>
      </c>
      <c r="C141" s="410"/>
      <c r="D141" s="211" t="s">
        <v>511</v>
      </c>
      <c r="E141" s="233"/>
      <c r="F141" s="236"/>
      <c r="G141" s="237"/>
      <c r="H141" s="236"/>
      <c r="I141" s="223"/>
      <c r="J141" s="223"/>
      <c r="K141" s="223"/>
      <c r="L141" s="223"/>
      <c r="M141" s="223"/>
      <c r="N141" s="223"/>
      <c r="O141" s="505"/>
      <c r="P141" s="505"/>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c r="BA141" s="233"/>
      <c r="BB141" s="233"/>
      <c r="BC141" s="233"/>
      <c r="BD141" s="233"/>
      <c r="BE141" s="233"/>
      <c r="BF141" s="233"/>
      <c r="BG141" s="233"/>
      <c r="BH141" s="233"/>
      <c r="BI141" s="233"/>
      <c r="BJ141" s="233"/>
      <c r="BK141" s="233"/>
      <c r="BL141" s="233"/>
      <c r="BM141" s="233"/>
      <c r="BN141" s="233"/>
      <c r="BO141" s="233"/>
      <c r="BP141" s="233"/>
      <c r="BQ141" s="233"/>
      <c r="BR141" s="233"/>
      <c r="BS141" s="233"/>
      <c r="BT141" s="233"/>
      <c r="BU141" s="233"/>
      <c r="BV141" s="233"/>
      <c r="BW141" s="233"/>
      <c r="BX141" s="233"/>
      <c r="BY141" s="233"/>
    </row>
    <row r="142" spans="1:77" s="211" customFormat="1">
      <c r="A142" s="214">
        <f>A141+1</f>
        <v>85</v>
      </c>
      <c r="B142" s="232" t="s">
        <v>194</v>
      </c>
      <c r="C142" s="410"/>
      <c r="D142" s="211" t="s">
        <v>511</v>
      </c>
      <c r="E142" s="233"/>
      <c r="F142" s="236"/>
      <c r="G142" s="237"/>
      <c r="H142" s="236"/>
      <c r="I142" s="223"/>
      <c r="J142" s="223"/>
      <c r="K142" s="223"/>
      <c r="L142" s="223"/>
      <c r="M142" s="223"/>
      <c r="N142" s="223"/>
      <c r="O142" s="505"/>
      <c r="P142" s="505"/>
      <c r="Q142" s="233"/>
      <c r="R142" s="233"/>
      <c r="S142" s="233"/>
      <c r="T142" s="233"/>
      <c r="U142" s="233"/>
      <c r="V142" s="233"/>
      <c r="W142" s="233"/>
      <c r="X142" s="233"/>
      <c r="Y142" s="233"/>
      <c r="Z142" s="233"/>
      <c r="AA142" s="233"/>
      <c r="AB142" s="233"/>
      <c r="AC142" s="233"/>
      <c r="AD142" s="233"/>
      <c r="AE142" s="233"/>
      <c r="AF142" s="233"/>
      <c r="AG142" s="233"/>
      <c r="AH142" s="233"/>
      <c r="AI142" s="233"/>
      <c r="AJ142" s="233"/>
      <c r="AK142" s="233"/>
      <c r="AL142" s="233"/>
      <c r="AM142" s="233"/>
      <c r="AN142" s="233"/>
      <c r="AO142" s="233"/>
      <c r="AP142" s="233"/>
      <c r="AQ142" s="233"/>
      <c r="AR142" s="233"/>
      <c r="AS142" s="233"/>
      <c r="AT142" s="233"/>
      <c r="AU142" s="233"/>
      <c r="AV142" s="233"/>
      <c r="AW142" s="233"/>
      <c r="AX142" s="233"/>
      <c r="AY142" s="233"/>
      <c r="AZ142" s="233"/>
      <c r="BA142" s="233"/>
      <c r="BB142" s="233"/>
      <c r="BC142" s="233"/>
      <c r="BD142" s="233"/>
      <c r="BE142" s="233"/>
      <c r="BF142" s="233"/>
      <c r="BG142" s="233"/>
      <c r="BH142" s="233"/>
      <c r="BI142" s="233"/>
      <c r="BJ142" s="233"/>
      <c r="BK142" s="233"/>
      <c r="BL142" s="233"/>
      <c r="BM142" s="233"/>
      <c r="BN142" s="233"/>
      <c r="BO142" s="233"/>
      <c r="BP142" s="233"/>
      <c r="BQ142" s="233"/>
      <c r="BR142" s="233"/>
      <c r="BS142" s="233"/>
      <c r="BT142" s="233"/>
      <c r="BU142" s="233"/>
      <c r="BV142" s="233"/>
      <c r="BW142" s="233"/>
      <c r="BX142" s="233"/>
      <c r="BY142" s="233"/>
    </row>
    <row r="143" spans="1:77" s="211" customFormat="1">
      <c r="A143" s="512"/>
      <c r="B143" s="234" t="s">
        <v>840</v>
      </c>
      <c r="C143" s="410"/>
      <c r="D143" s="233"/>
      <c r="E143" s="233"/>
      <c r="F143" s="236"/>
      <c r="G143" s="237"/>
      <c r="H143" s="236"/>
      <c r="I143" s="223"/>
      <c r="J143" s="223"/>
      <c r="K143" s="223"/>
      <c r="L143" s="223"/>
      <c r="M143" s="223"/>
      <c r="N143" s="223"/>
      <c r="O143" s="505"/>
      <c r="P143" s="505"/>
      <c r="Q143" s="233"/>
      <c r="R143" s="233"/>
      <c r="S143" s="233"/>
      <c r="T143" s="233"/>
      <c r="U143" s="233"/>
      <c r="V143" s="233"/>
      <c r="W143" s="233"/>
      <c r="X143" s="233"/>
      <c r="Y143" s="233"/>
      <c r="Z143" s="233"/>
      <c r="AA143" s="233"/>
      <c r="AB143" s="233"/>
      <c r="AC143" s="233"/>
      <c r="AD143" s="233"/>
      <c r="AE143" s="233"/>
      <c r="AF143" s="233"/>
      <c r="AG143" s="23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M143" s="233"/>
      <c r="BN143" s="233"/>
      <c r="BO143" s="233"/>
      <c r="BP143" s="233"/>
      <c r="BQ143" s="233"/>
      <c r="BR143" s="233"/>
      <c r="BS143" s="233"/>
      <c r="BT143" s="233"/>
      <c r="BU143" s="233"/>
      <c r="BV143" s="233"/>
      <c r="BW143" s="233"/>
      <c r="BX143" s="233"/>
      <c r="BY143" s="233"/>
    </row>
    <row r="144" spans="1:77" s="211" customFormat="1">
      <c r="A144" s="214">
        <f>A142+1</f>
        <v>86</v>
      </c>
      <c r="B144" s="232" t="s">
        <v>350</v>
      </c>
      <c r="C144" s="410"/>
      <c r="D144" s="211" t="s">
        <v>511</v>
      </c>
      <c r="E144" s="233"/>
      <c r="F144" s="236"/>
      <c r="G144" s="237"/>
      <c r="H144" s="236"/>
      <c r="I144" s="223"/>
      <c r="J144" s="223"/>
      <c r="K144" s="223"/>
      <c r="L144" s="223"/>
      <c r="M144" s="223"/>
      <c r="N144" s="223"/>
      <c r="O144" s="505"/>
      <c r="P144" s="505"/>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3"/>
      <c r="AY144" s="233"/>
      <c r="AZ144" s="233"/>
      <c r="BA144" s="233"/>
      <c r="BB144" s="233"/>
      <c r="BC144" s="233"/>
      <c r="BD144" s="233"/>
      <c r="BE144" s="233"/>
      <c r="BF144" s="233"/>
      <c r="BG144" s="233"/>
      <c r="BH144" s="233"/>
      <c r="BI144" s="233"/>
      <c r="BJ144" s="233"/>
      <c r="BK144" s="233"/>
      <c r="BL144" s="233"/>
      <c r="BM144" s="233"/>
      <c r="BN144" s="233"/>
      <c r="BO144" s="233"/>
      <c r="BP144" s="233"/>
      <c r="BQ144" s="233"/>
      <c r="BR144" s="233"/>
      <c r="BS144" s="233"/>
      <c r="BT144" s="233"/>
      <c r="BU144" s="233"/>
      <c r="BV144" s="233"/>
      <c r="BW144" s="233"/>
      <c r="BX144" s="233"/>
      <c r="BY144" s="233"/>
    </row>
    <row r="145" spans="1:77" s="211" customFormat="1">
      <c r="A145" s="214">
        <f>A144+1</f>
        <v>87</v>
      </c>
      <c r="B145" s="232" t="s">
        <v>195</v>
      </c>
      <c r="C145" s="410"/>
      <c r="D145" s="211" t="s">
        <v>511</v>
      </c>
      <c r="E145" s="233"/>
      <c r="F145" s="236"/>
      <c r="G145" s="237"/>
      <c r="H145" s="236"/>
      <c r="I145" s="223"/>
      <c r="J145" s="223"/>
      <c r="K145" s="223"/>
      <c r="L145" s="223"/>
      <c r="M145" s="223"/>
      <c r="N145" s="223"/>
      <c r="O145" s="505"/>
      <c r="P145" s="505"/>
      <c r="Q145" s="233"/>
      <c r="R145" s="233"/>
      <c r="S145" s="233"/>
      <c r="T145" s="233"/>
      <c r="U145" s="233"/>
      <c r="V145" s="233"/>
      <c r="W145" s="233"/>
      <c r="X145" s="233"/>
      <c r="Y145" s="233"/>
      <c r="Z145" s="233"/>
      <c r="AA145" s="233"/>
      <c r="AB145" s="233"/>
      <c r="AC145" s="233"/>
      <c r="AD145" s="233"/>
      <c r="AE145" s="233"/>
      <c r="AF145" s="233"/>
      <c r="AG145" s="233"/>
      <c r="AH145" s="233"/>
      <c r="AI145" s="233"/>
      <c r="AJ145" s="233"/>
      <c r="AK145" s="233"/>
      <c r="AL145" s="233"/>
      <c r="AM145" s="233"/>
      <c r="AN145" s="233"/>
      <c r="AO145" s="233"/>
      <c r="AP145" s="233"/>
      <c r="AQ145" s="233"/>
      <c r="AR145" s="233"/>
      <c r="AS145" s="233"/>
      <c r="AT145" s="233"/>
      <c r="AU145" s="233"/>
      <c r="AV145" s="233"/>
      <c r="AW145" s="233"/>
      <c r="AX145" s="233"/>
      <c r="AY145" s="233"/>
      <c r="AZ145" s="233"/>
      <c r="BA145" s="233"/>
      <c r="BB145" s="233"/>
      <c r="BC145" s="233"/>
      <c r="BD145" s="233"/>
      <c r="BE145" s="233"/>
      <c r="BF145" s="233"/>
      <c r="BG145" s="233"/>
      <c r="BH145" s="233"/>
      <c r="BI145" s="233"/>
      <c r="BJ145" s="233"/>
      <c r="BK145" s="233"/>
      <c r="BL145" s="233"/>
      <c r="BM145" s="233"/>
      <c r="BN145" s="233"/>
      <c r="BO145" s="233"/>
      <c r="BP145" s="233"/>
      <c r="BQ145" s="233"/>
      <c r="BR145" s="233"/>
      <c r="BS145" s="233"/>
      <c r="BT145" s="233"/>
      <c r="BU145" s="233"/>
      <c r="BV145" s="233"/>
      <c r="BW145" s="233"/>
      <c r="BX145" s="233"/>
      <c r="BY145" s="233"/>
    </row>
    <row r="146" spans="1:77" s="211" customFormat="1">
      <c r="A146" s="214">
        <f>A145+1</f>
        <v>88</v>
      </c>
      <c r="B146" s="232" t="s">
        <v>841</v>
      </c>
      <c r="C146" s="410"/>
      <c r="D146" s="545"/>
      <c r="E146" s="233"/>
      <c r="F146" s="223"/>
      <c r="G146" s="223"/>
      <c r="H146" s="223"/>
      <c r="I146" s="223"/>
      <c r="J146" s="223"/>
      <c r="K146" s="223"/>
      <c r="L146" s="223"/>
      <c r="M146" s="223"/>
      <c r="N146" s="223"/>
      <c r="O146" s="505"/>
      <c r="P146" s="505"/>
      <c r="Q146" s="233"/>
      <c r="R146" s="233"/>
      <c r="S146" s="233"/>
      <c r="T146" s="233"/>
      <c r="U146" s="233"/>
      <c r="V146" s="233"/>
      <c r="W146" s="233"/>
      <c r="X146" s="233"/>
      <c r="Y146" s="233"/>
      <c r="Z146" s="233"/>
      <c r="AA146" s="233"/>
      <c r="AB146" s="233"/>
      <c r="AC146" s="233"/>
      <c r="AD146" s="233"/>
      <c r="AE146" s="233"/>
      <c r="AF146" s="233"/>
      <c r="AG146" s="233"/>
      <c r="AH146" s="233"/>
      <c r="AI146" s="233"/>
      <c r="AJ146" s="233"/>
      <c r="AK146" s="233"/>
      <c r="AL146" s="233"/>
      <c r="AM146" s="233"/>
      <c r="AN146" s="233"/>
      <c r="AO146" s="233"/>
      <c r="AP146" s="233"/>
      <c r="AQ146" s="233"/>
      <c r="AR146" s="233"/>
      <c r="AS146" s="233"/>
      <c r="AT146" s="233"/>
      <c r="AU146" s="233"/>
      <c r="AV146" s="233"/>
      <c r="AW146" s="233"/>
      <c r="AX146" s="233"/>
      <c r="AY146" s="233"/>
      <c r="AZ146" s="233"/>
      <c r="BA146" s="233"/>
      <c r="BB146" s="233"/>
      <c r="BC146" s="233"/>
      <c r="BD146" s="233"/>
      <c r="BE146" s="233"/>
      <c r="BF146" s="233"/>
      <c r="BG146" s="233"/>
      <c r="BH146" s="233"/>
      <c r="BI146" s="233"/>
      <c r="BJ146" s="233"/>
      <c r="BK146" s="233"/>
      <c r="BL146" s="233"/>
      <c r="BM146" s="233"/>
      <c r="BN146" s="233"/>
      <c r="BO146" s="233"/>
      <c r="BP146" s="233"/>
      <c r="BQ146" s="233"/>
      <c r="BR146" s="233"/>
      <c r="BS146" s="233"/>
      <c r="BT146" s="233"/>
      <c r="BU146" s="233"/>
      <c r="BV146" s="233"/>
      <c r="BW146" s="233"/>
      <c r="BX146" s="233"/>
      <c r="BY146" s="233"/>
    </row>
    <row r="147" spans="1:77" s="211" customFormat="1">
      <c r="A147" s="211" t="str">
        <f>A146&amp;"A"</f>
        <v>88A</v>
      </c>
      <c r="B147" s="238" t="s">
        <v>842</v>
      </c>
      <c r="C147" s="546"/>
      <c r="D147" s="233"/>
      <c r="E147" s="233"/>
      <c r="F147" s="236"/>
      <c r="G147" s="233"/>
      <c r="H147" s="233"/>
      <c r="I147" s="233"/>
      <c r="J147" s="233"/>
      <c r="K147" s="233"/>
      <c r="L147" s="233"/>
      <c r="M147" s="233"/>
      <c r="N147" s="233"/>
      <c r="O147" s="233"/>
      <c r="P147" s="233"/>
      <c r="Q147" s="233"/>
      <c r="R147" s="233"/>
      <c r="S147" s="233"/>
      <c r="T147" s="233"/>
      <c r="U147" s="233"/>
      <c r="V147" s="233"/>
      <c r="W147" s="233"/>
      <c r="X147" s="233"/>
      <c r="Y147" s="233"/>
      <c r="Z147" s="233"/>
      <c r="AA147" s="233"/>
      <c r="AB147" s="233"/>
      <c r="AC147" s="233"/>
      <c r="AD147" s="233"/>
      <c r="AE147" s="233"/>
      <c r="AF147" s="233"/>
      <c r="AG147" s="233"/>
      <c r="AH147" s="233"/>
      <c r="AI147" s="233"/>
      <c r="AJ147" s="233"/>
      <c r="AK147" s="233"/>
      <c r="AL147" s="233"/>
      <c r="AM147" s="233"/>
      <c r="AN147" s="233"/>
      <c r="AO147" s="233"/>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3"/>
      <c r="BM147" s="233"/>
      <c r="BN147" s="233"/>
      <c r="BO147" s="233"/>
      <c r="BP147" s="233"/>
      <c r="BQ147" s="233"/>
      <c r="BR147" s="233"/>
      <c r="BS147" s="233"/>
      <c r="BT147" s="233"/>
      <c r="BU147" s="233"/>
      <c r="BV147" s="233"/>
      <c r="BW147" s="233"/>
      <c r="BX147" s="233"/>
      <c r="BY147" s="233"/>
    </row>
    <row r="148" spans="1:77" s="211" customFormat="1" ht="25.5" customHeight="1">
      <c r="A148" s="211" t="str">
        <f>A146&amp;"B"</f>
        <v>88B</v>
      </c>
      <c r="B148" s="238" t="s">
        <v>843</v>
      </c>
      <c r="C148" s="546"/>
      <c r="D148" s="233"/>
      <c r="E148" s="233"/>
      <c r="F148" s="236"/>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row>
    <row r="149" spans="1:77">
      <c r="A149" s="211" t="str">
        <f>A146&amp;"C"</f>
        <v>88C</v>
      </c>
      <c r="B149" s="238" t="s">
        <v>856</v>
      </c>
      <c r="C149" s="541"/>
      <c r="D149" s="211" t="s">
        <v>511</v>
      </c>
      <c r="E149" s="183"/>
      <c r="F149" s="236"/>
      <c r="G149" s="547"/>
      <c r="H149" s="547"/>
      <c r="I149" s="180"/>
      <c r="J149" s="180"/>
      <c r="K149" s="180"/>
      <c r="L149" s="180"/>
      <c r="M149" s="180"/>
      <c r="N149" s="180"/>
      <c r="O149" s="361"/>
      <c r="P149" s="323"/>
    </row>
    <row r="150" spans="1:77">
      <c r="B150" s="17" t="s">
        <v>216</v>
      </c>
      <c r="C150" s="379"/>
      <c r="D150" s="378"/>
      <c r="E150" s="501"/>
      <c r="F150" s="501"/>
      <c r="G150" s="378"/>
      <c r="H150" s="501"/>
      <c r="I150" s="501"/>
      <c r="J150" s="501"/>
      <c r="K150" s="501"/>
      <c r="L150" s="501"/>
      <c r="M150" s="501"/>
      <c r="N150" s="501"/>
      <c r="O150" s="501"/>
      <c r="P150" s="501"/>
      <c r="Q150" s="501"/>
      <c r="R150" s="501"/>
    </row>
    <row r="151" spans="1:77" s="39" customFormat="1" ht="32.25" customHeight="1">
      <c r="A151" s="126">
        <v>-1</v>
      </c>
      <c r="B151" s="1053" t="s">
        <v>384</v>
      </c>
      <c r="C151" s="1053"/>
      <c r="D151" s="1053"/>
      <c r="E151" s="1053"/>
      <c r="F151" s="1053"/>
      <c r="G151" s="1053"/>
      <c r="H151" s="105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3"/>
      <c r="BR151" s="183"/>
      <c r="BS151" s="183"/>
      <c r="BT151" s="183"/>
      <c r="BU151" s="183"/>
      <c r="BV151" s="183"/>
      <c r="BW151" s="183"/>
      <c r="BX151" s="183"/>
      <c r="BY151" s="183"/>
    </row>
    <row r="152" spans="1:77" s="39" customFormat="1">
      <c r="A152" s="126">
        <v>-2</v>
      </c>
      <c r="B152" s="40" t="s">
        <v>385</v>
      </c>
      <c r="C152" s="509"/>
      <c r="D152" s="509"/>
      <c r="E152" s="509"/>
      <c r="F152" s="509"/>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183"/>
      <c r="AE152" s="183"/>
      <c r="AF152" s="183"/>
      <c r="AG152" s="183"/>
      <c r="AH152" s="183"/>
      <c r="AI152" s="183"/>
      <c r="AJ152" s="183"/>
      <c r="AK152" s="183"/>
      <c r="AL152" s="183"/>
      <c r="AM152" s="183"/>
      <c r="AN152" s="183"/>
      <c r="AO152" s="183"/>
      <c r="AP152" s="183"/>
      <c r="AQ152" s="183"/>
      <c r="AR152" s="183"/>
      <c r="AS152" s="183"/>
      <c r="AT152" s="183"/>
      <c r="AU152" s="183"/>
      <c r="AV152" s="183"/>
      <c r="AW152" s="183"/>
      <c r="AX152" s="183"/>
      <c r="AY152" s="183"/>
      <c r="AZ152" s="183"/>
      <c r="BA152" s="183"/>
      <c r="BB152" s="183"/>
      <c r="BC152" s="183"/>
      <c r="BD152" s="183"/>
      <c r="BE152" s="183"/>
      <c r="BF152" s="183"/>
      <c r="BG152" s="183"/>
      <c r="BH152" s="183"/>
      <c r="BI152" s="183"/>
      <c r="BJ152" s="183"/>
      <c r="BK152" s="183"/>
      <c r="BL152" s="183"/>
      <c r="BM152" s="183"/>
      <c r="BN152" s="183"/>
      <c r="BO152" s="183"/>
      <c r="BP152" s="183"/>
      <c r="BQ152" s="183"/>
      <c r="BR152" s="183"/>
      <c r="BS152" s="183"/>
      <c r="BT152" s="183"/>
      <c r="BU152" s="183"/>
      <c r="BV152" s="183"/>
      <c r="BW152" s="183"/>
      <c r="BX152" s="183"/>
      <c r="BY152" s="183"/>
    </row>
    <row r="153" spans="1:77" s="39" customFormat="1">
      <c r="A153" s="126">
        <v>-3</v>
      </c>
      <c r="B153" s="40" t="s">
        <v>386</v>
      </c>
      <c r="C153" s="509"/>
      <c r="D153" s="509"/>
      <c r="E153" s="509"/>
      <c r="F153" s="509"/>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3"/>
      <c r="AQ153" s="183"/>
      <c r="AR153" s="183"/>
      <c r="AS153" s="183"/>
      <c r="AT153" s="183"/>
      <c r="AU153" s="183"/>
      <c r="AV153" s="183"/>
      <c r="AW153" s="183"/>
      <c r="AX153" s="183"/>
      <c r="AY153" s="183"/>
      <c r="AZ153" s="183"/>
      <c r="BA153" s="183"/>
      <c r="BB153" s="183"/>
      <c r="BC153" s="183"/>
      <c r="BD153" s="183"/>
      <c r="BE153" s="183"/>
      <c r="BF153" s="183"/>
      <c r="BG153" s="183"/>
      <c r="BH153" s="183"/>
      <c r="BI153" s="183"/>
      <c r="BJ153" s="183"/>
      <c r="BK153" s="183"/>
      <c r="BL153" s="183"/>
      <c r="BM153" s="183"/>
      <c r="BN153" s="183"/>
      <c r="BO153" s="183"/>
      <c r="BP153" s="183"/>
      <c r="BQ153" s="183"/>
      <c r="BR153" s="183"/>
      <c r="BS153" s="183"/>
      <c r="BT153" s="183"/>
      <c r="BU153" s="183"/>
      <c r="BV153" s="183"/>
      <c r="BW153" s="183"/>
      <c r="BX153" s="183"/>
      <c r="BY153" s="183"/>
    </row>
    <row r="154" spans="1:77" s="39" customFormat="1" ht="95.25" customHeight="1">
      <c r="A154" s="126">
        <v>-4</v>
      </c>
      <c r="B154" s="1041" t="s">
        <v>605</v>
      </c>
      <c r="C154" s="1041"/>
      <c r="D154" s="1041"/>
      <c r="E154" s="1041"/>
      <c r="F154" s="1041"/>
      <c r="G154" s="1041"/>
      <c r="H154" s="1041"/>
      <c r="I154" s="406"/>
      <c r="J154" s="406"/>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c r="AI154" s="183"/>
      <c r="AJ154" s="183"/>
      <c r="AK154" s="183"/>
      <c r="AL154" s="183"/>
      <c r="AM154" s="183"/>
      <c r="AN154" s="183"/>
      <c r="AO154" s="183"/>
      <c r="AP154" s="183"/>
      <c r="AQ154" s="183"/>
      <c r="AR154" s="183"/>
      <c r="AS154" s="183"/>
      <c r="AT154" s="183"/>
      <c r="AU154" s="183"/>
      <c r="AV154" s="183"/>
      <c r="AW154" s="183"/>
      <c r="AX154" s="183"/>
      <c r="AY154" s="183"/>
      <c r="AZ154" s="183"/>
      <c r="BA154" s="183"/>
      <c r="BB154" s="183"/>
      <c r="BC154" s="183"/>
      <c r="BD154" s="183"/>
      <c r="BE154" s="183"/>
      <c r="BF154" s="183"/>
      <c r="BG154" s="183"/>
      <c r="BH154" s="183"/>
      <c r="BI154" s="183"/>
      <c r="BJ154" s="183"/>
      <c r="BK154" s="183"/>
      <c r="BL154" s="183"/>
      <c r="BM154" s="183"/>
      <c r="BN154" s="183"/>
      <c r="BO154" s="183"/>
      <c r="BP154" s="183"/>
      <c r="BQ154" s="183"/>
      <c r="BR154" s="183"/>
      <c r="BS154" s="183"/>
      <c r="BT154" s="183"/>
      <c r="BU154" s="183"/>
      <c r="BV154" s="183"/>
      <c r="BW154" s="183"/>
      <c r="BX154" s="183"/>
      <c r="BY154" s="183"/>
    </row>
    <row r="155" spans="1:77" s="39" customFormat="1" ht="34.5" customHeight="1">
      <c r="A155" s="126">
        <v>-5</v>
      </c>
      <c r="B155" s="1041" t="s">
        <v>539</v>
      </c>
      <c r="C155" s="1041"/>
      <c r="D155" s="1041"/>
      <c r="E155" s="1041"/>
      <c r="F155" s="1041"/>
      <c r="G155" s="1041"/>
      <c r="H155" s="1041"/>
      <c r="I155" s="183"/>
      <c r="J155" s="183"/>
      <c r="K155" s="183"/>
      <c r="L155" s="183"/>
      <c r="M155" s="183"/>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c r="AI155" s="183"/>
      <c r="AJ155" s="183"/>
      <c r="AK155" s="183"/>
      <c r="AL155" s="183"/>
      <c r="AM155" s="183"/>
      <c r="AN155" s="183"/>
      <c r="AO155" s="183"/>
      <c r="AP155" s="183"/>
      <c r="AQ155" s="183"/>
      <c r="AR155" s="183"/>
      <c r="AS155" s="183"/>
      <c r="AT155" s="183"/>
      <c r="AU155" s="183"/>
      <c r="AV155" s="183"/>
      <c r="AW155" s="183"/>
      <c r="AX155" s="183"/>
      <c r="AY155" s="183"/>
      <c r="AZ155" s="183"/>
      <c r="BA155" s="183"/>
      <c r="BB155" s="183"/>
      <c r="BC155" s="183"/>
      <c r="BD155" s="183"/>
      <c r="BE155" s="183"/>
      <c r="BF155" s="183"/>
      <c r="BG155" s="183"/>
      <c r="BH155" s="183"/>
      <c r="BI155" s="183"/>
      <c r="BJ155" s="183"/>
      <c r="BK155" s="183"/>
      <c r="BL155" s="183"/>
      <c r="BM155" s="183"/>
      <c r="BN155" s="183"/>
      <c r="BO155" s="183"/>
      <c r="BP155" s="183"/>
      <c r="BQ155" s="183"/>
      <c r="BR155" s="183"/>
      <c r="BS155" s="183"/>
      <c r="BT155" s="183"/>
      <c r="BU155" s="183"/>
      <c r="BV155" s="183"/>
      <c r="BW155" s="183"/>
      <c r="BX155" s="183"/>
      <c r="BY155" s="183"/>
    </row>
    <row r="156" spans="1:77" s="39" customFormat="1">
      <c r="A156" s="126">
        <v>-6</v>
      </c>
      <c r="B156" s="120" t="s">
        <v>394</v>
      </c>
      <c r="C156" s="509"/>
      <c r="D156" s="509"/>
      <c r="E156" s="509"/>
      <c r="F156" s="509"/>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3"/>
      <c r="AG156" s="183"/>
      <c r="AH156" s="183"/>
      <c r="AI156" s="183"/>
      <c r="AJ156" s="183"/>
      <c r="AK156" s="183"/>
      <c r="AL156" s="183"/>
      <c r="AM156" s="183"/>
      <c r="AN156" s="183"/>
      <c r="AO156" s="183"/>
      <c r="AP156" s="183"/>
      <c r="AQ156" s="183"/>
      <c r="AR156" s="183"/>
      <c r="AS156" s="183"/>
      <c r="AT156" s="183"/>
      <c r="AU156" s="183"/>
      <c r="AV156" s="183"/>
      <c r="AW156" s="183"/>
      <c r="AX156" s="183"/>
      <c r="AY156" s="183"/>
      <c r="AZ156" s="183"/>
      <c r="BA156" s="183"/>
      <c r="BB156" s="183"/>
      <c r="BC156" s="183"/>
      <c r="BD156" s="183"/>
      <c r="BE156" s="183"/>
      <c r="BF156" s="183"/>
      <c r="BG156" s="183"/>
      <c r="BH156" s="183"/>
      <c r="BI156" s="183"/>
      <c r="BJ156" s="183"/>
      <c r="BK156" s="183"/>
      <c r="BL156" s="183"/>
      <c r="BM156" s="183"/>
      <c r="BN156" s="183"/>
      <c r="BO156" s="183"/>
      <c r="BP156" s="183"/>
      <c r="BQ156" s="183"/>
      <c r="BR156" s="183"/>
      <c r="BS156" s="183"/>
      <c r="BT156" s="183"/>
      <c r="BU156" s="183"/>
      <c r="BV156" s="183"/>
      <c r="BW156" s="183"/>
      <c r="BX156" s="183"/>
      <c r="BY156" s="183"/>
    </row>
    <row r="157" spans="1:77" s="39" customFormat="1">
      <c r="A157" s="126">
        <v>-7</v>
      </c>
      <c r="B157" s="40" t="s">
        <v>620</v>
      </c>
      <c r="C157" s="509"/>
      <c r="D157" s="509"/>
      <c r="E157" s="509"/>
      <c r="F157" s="509"/>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3"/>
      <c r="AY157" s="183"/>
      <c r="AZ157" s="183"/>
      <c r="BA157" s="183"/>
      <c r="BB157" s="183"/>
      <c r="BC157" s="183"/>
      <c r="BD157" s="183"/>
      <c r="BE157" s="183"/>
      <c r="BF157" s="183"/>
      <c r="BG157" s="183"/>
      <c r="BH157" s="183"/>
      <c r="BI157" s="183"/>
      <c r="BJ157" s="183"/>
      <c r="BK157" s="183"/>
      <c r="BL157" s="183"/>
      <c r="BM157" s="183"/>
      <c r="BN157" s="183"/>
      <c r="BO157" s="183"/>
      <c r="BP157" s="183"/>
      <c r="BQ157" s="183"/>
      <c r="BR157" s="183"/>
      <c r="BS157" s="183"/>
      <c r="BT157" s="183"/>
      <c r="BU157" s="183"/>
      <c r="BV157" s="183"/>
      <c r="BW157" s="183"/>
      <c r="BX157" s="183"/>
      <c r="BY157" s="183"/>
    </row>
    <row r="158" spans="1:77" s="39" customFormat="1">
      <c r="A158" s="126">
        <v>-8</v>
      </c>
      <c r="B158" s="40" t="s">
        <v>387</v>
      </c>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c r="AB158" s="183"/>
      <c r="AC158" s="183"/>
      <c r="AD158" s="183"/>
      <c r="AE158" s="183"/>
      <c r="AF158" s="183"/>
      <c r="AG158" s="183"/>
      <c r="AH158" s="183"/>
      <c r="AI158" s="183"/>
      <c r="AJ158" s="183"/>
      <c r="AK158" s="183"/>
      <c r="AL158" s="183"/>
      <c r="AM158" s="183"/>
      <c r="AN158" s="183"/>
      <c r="AO158" s="183"/>
      <c r="AP158" s="183"/>
      <c r="AQ158" s="183"/>
      <c r="AR158" s="183"/>
      <c r="AS158" s="183"/>
      <c r="AT158" s="183"/>
      <c r="AU158" s="183"/>
      <c r="AV158" s="183"/>
      <c r="AW158" s="183"/>
      <c r="AX158" s="183"/>
      <c r="AY158" s="183"/>
      <c r="AZ158" s="183"/>
      <c r="BA158" s="183"/>
      <c r="BB158" s="183"/>
      <c r="BC158" s="183"/>
      <c r="BD158" s="183"/>
      <c r="BE158" s="183"/>
      <c r="BF158" s="183"/>
      <c r="BG158" s="183"/>
      <c r="BH158" s="183"/>
      <c r="BI158" s="183"/>
      <c r="BJ158" s="183"/>
      <c r="BK158" s="183"/>
      <c r="BL158" s="183"/>
      <c r="BM158" s="183"/>
      <c r="BN158" s="183"/>
      <c r="BO158" s="183"/>
      <c r="BP158" s="183"/>
      <c r="BQ158" s="183"/>
      <c r="BR158" s="183"/>
      <c r="BS158" s="183"/>
      <c r="BT158" s="183"/>
      <c r="BU158" s="183"/>
      <c r="BV158" s="183"/>
      <c r="BW158" s="183"/>
      <c r="BX158" s="183"/>
      <c r="BY158" s="183"/>
    </row>
    <row r="159" spans="1:77" s="39" customFormat="1" ht="43.5" customHeight="1">
      <c r="A159" s="126">
        <v>-9</v>
      </c>
      <c r="B159" s="1041" t="s">
        <v>845</v>
      </c>
      <c r="C159" s="1041"/>
      <c r="D159" s="1041"/>
      <c r="E159" s="1041"/>
      <c r="F159" s="1041"/>
      <c r="G159" s="1041"/>
      <c r="H159" s="1041"/>
      <c r="I159" s="507"/>
      <c r="J159" s="507"/>
      <c r="K159" s="183"/>
      <c r="L159" s="183"/>
      <c r="M159" s="183"/>
      <c r="N159" s="183"/>
      <c r="O159" s="183"/>
      <c r="P159" s="183"/>
      <c r="Q159" s="183"/>
      <c r="R159" s="183"/>
      <c r="S159" s="183"/>
      <c r="T159" s="183"/>
      <c r="U159" s="183"/>
      <c r="V159" s="183"/>
      <c r="W159" s="183"/>
      <c r="X159" s="183"/>
      <c r="Y159" s="183"/>
      <c r="Z159" s="183"/>
      <c r="AA159" s="183"/>
      <c r="AB159" s="183"/>
      <c r="AC159" s="183"/>
      <c r="AD159" s="183"/>
      <c r="AE159" s="183"/>
      <c r="AF159" s="183"/>
      <c r="AG159" s="183"/>
      <c r="AH159" s="183"/>
      <c r="AI159" s="183"/>
      <c r="AJ159" s="183"/>
      <c r="AK159" s="183"/>
      <c r="AL159" s="183"/>
      <c r="AM159" s="183"/>
      <c r="AN159" s="183"/>
      <c r="AO159" s="183"/>
      <c r="AP159" s="183"/>
      <c r="AQ159" s="183"/>
      <c r="AR159" s="183"/>
      <c r="AS159" s="183"/>
      <c r="AT159" s="183"/>
      <c r="AU159" s="183"/>
      <c r="AV159" s="183"/>
      <c r="AW159" s="183"/>
      <c r="AX159" s="183"/>
      <c r="AY159" s="183"/>
      <c r="AZ159" s="183"/>
      <c r="BA159" s="183"/>
      <c r="BB159" s="183"/>
      <c r="BC159" s="183"/>
      <c r="BD159" s="183"/>
      <c r="BE159" s="183"/>
      <c r="BF159" s="183"/>
      <c r="BG159" s="183"/>
      <c r="BH159" s="183"/>
      <c r="BI159" s="183"/>
      <c r="BJ159" s="183"/>
      <c r="BK159" s="183"/>
      <c r="BL159" s="183"/>
      <c r="BM159" s="183"/>
      <c r="BN159" s="183"/>
      <c r="BO159" s="183"/>
      <c r="BP159" s="183"/>
      <c r="BQ159" s="183"/>
      <c r="BR159" s="183"/>
      <c r="BS159" s="183"/>
      <c r="BT159" s="183"/>
      <c r="BU159" s="183"/>
      <c r="BV159" s="183"/>
      <c r="BW159" s="183"/>
      <c r="BX159" s="183"/>
      <c r="BY159" s="183"/>
    </row>
    <row r="160" spans="1:77" s="39" customFormat="1">
      <c r="A160" s="126">
        <v>-10</v>
      </c>
      <c r="B160" s="120" t="s">
        <v>390</v>
      </c>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c r="AB160" s="183"/>
      <c r="AC160" s="183"/>
      <c r="AD160" s="183"/>
      <c r="AE160" s="183"/>
      <c r="AF160" s="183"/>
      <c r="AG160" s="183"/>
      <c r="AH160" s="183"/>
      <c r="AI160" s="183"/>
      <c r="AJ160" s="183"/>
      <c r="AK160" s="183"/>
      <c r="AL160" s="183"/>
      <c r="AM160" s="183"/>
      <c r="AN160" s="183"/>
      <c r="AO160" s="183"/>
      <c r="AP160" s="183"/>
      <c r="AQ160" s="183"/>
      <c r="AR160" s="183"/>
      <c r="AS160" s="183"/>
      <c r="AT160" s="183"/>
      <c r="AU160" s="183"/>
      <c r="AV160" s="183"/>
      <c r="AW160" s="183"/>
      <c r="AX160" s="183"/>
      <c r="AY160" s="183"/>
      <c r="AZ160" s="183"/>
      <c r="BA160" s="183"/>
      <c r="BB160" s="183"/>
      <c r="BC160" s="183"/>
      <c r="BD160" s="183"/>
      <c r="BE160" s="183"/>
      <c r="BF160" s="183"/>
      <c r="BG160" s="183"/>
      <c r="BH160" s="183"/>
      <c r="BI160" s="183"/>
      <c r="BJ160" s="183"/>
      <c r="BK160" s="183"/>
      <c r="BL160" s="183"/>
      <c r="BM160" s="183"/>
      <c r="BN160" s="183"/>
      <c r="BO160" s="183"/>
      <c r="BP160" s="183"/>
      <c r="BQ160" s="183"/>
      <c r="BR160" s="183"/>
      <c r="BS160" s="183"/>
      <c r="BT160" s="183"/>
      <c r="BU160" s="183"/>
      <c r="BV160" s="183"/>
      <c r="BW160" s="183"/>
      <c r="BX160" s="183"/>
      <c r="BY160" s="183"/>
    </row>
    <row r="161" spans="1:77" s="39" customFormat="1" ht="32.25" customHeight="1">
      <c r="A161" s="126">
        <v>-11</v>
      </c>
      <c r="B161" s="1041" t="s">
        <v>561</v>
      </c>
      <c r="C161" s="1041"/>
      <c r="D161" s="1041"/>
      <c r="E161" s="1041"/>
      <c r="F161" s="1041"/>
      <c r="G161" s="1041"/>
      <c r="H161" s="1041"/>
      <c r="I161" s="183"/>
      <c r="J161" s="183"/>
      <c r="K161" s="183"/>
      <c r="L161" s="183"/>
      <c r="M161" s="183"/>
      <c r="N161" s="183"/>
      <c r="O161" s="183"/>
      <c r="P161" s="183"/>
      <c r="Q161" s="183"/>
      <c r="R161" s="183"/>
      <c r="S161" s="183"/>
      <c r="T161" s="183"/>
      <c r="U161" s="183"/>
      <c r="V161" s="183"/>
      <c r="W161" s="183"/>
      <c r="X161" s="183"/>
      <c r="Y161" s="183"/>
      <c r="Z161" s="183"/>
      <c r="AA161" s="183"/>
      <c r="AB161" s="183"/>
      <c r="AC161" s="183"/>
      <c r="AD161" s="183"/>
      <c r="AE161" s="183"/>
      <c r="AF161" s="183"/>
      <c r="AG161" s="183"/>
      <c r="AH161" s="183"/>
      <c r="AI161" s="183"/>
      <c r="AJ161" s="183"/>
      <c r="AK161" s="183"/>
      <c r="AL161" s="183"/>
      <c r="AM161" s="183"/>
      <c r="AN161" s="183"/>
      <c r="AO161" s="183"/>
      <c r="AP161" s="183"/>
      <c r="AQ161" s="183"/>
      <c r="AR161" s="183"/>
      <c r="AS161" s="183"/>
      <c r="AT161" s="183"/>
      <c r="AU161" s="183"/>
      <c r="AV161" s="183"/>
      <c r="AW161" s="183"/>
      <c r="AX161" s="183"/>
      <c r="AY161" s="183"/>
      <c r="AZ161" s="183"/>
      <c r="BA161" s="183"/>
      <c r="BB161" s="183"/>
      <c r="BC161" s="183"/>
      <c r="BD161" s="183"/>
      <c r="BE161" s="183"/>
      <c r="BF161" s="183"/>
      <c r="BG161" s="183"/>
      <c r="BH161" s="183"/>
      <c r="BI161" s="183"/>
      <c r="BJ161" s="183"/>
      <c r="BK161" s="183"/>
      <c r="BL161" s="183"/>
      <c r="BM161" s="183"/>
      <c r="BN161" s="183"/>
      <c r="BO161" s="183"/>
      <c r="BP161" s="183"/>
      <c r="BQ161" s="183"/>
      <c r="BR161" s="183"/>
      <c r="BS161" s="183"/>
      <c r="BT161" s="183"/>
      <c r="BU161" s="183"/>
      <c r="BV161" s="183"/>
      <c r="BW161" s="183"/>
      <c r="BX161" s="183"/>
      <c r="BY161" s="183"/>
    </row>
    <row r="162" spans="1:77" s="39" customFormat="1">
      <c r="A162" s="126">
        <v>-12</v>
      </c>
      <c r="B162" s="120" t="s">
        <v>395</v>
      </c>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83"/>
      <c r="AL162" s="183"/>
      <c r="AM162" s="183"/>
      <c r="AN162" s="183"/>
      <c r="AO162" s="183"/>
      <c r="AP162" s="183"/>
      <c r="AQ162" s="183"/>
      <c r="AR162" s="183"/>
      <c r="AS162" s="183"/>
      <c r="AT162" s="183"/>
      <c r="AU162" s="183"/>
      <c r="AV162" s="183"/>
      <c r="AW162" s="183"/>
      <c r="AX162" s="183"/>
      <c r="AY162" s="183"/>
      <c r="AZ162" s="183"/>
      <c r="BA162" s="183"/>
      <c r="BB162" s="183"/>
      <c r="BC162" s="183"/>
      <c r="BD162" s="183"/>
      <c r="BE162" s="183"/>
      <c r="BF162" s="183"/>
      <c r="BG162" s="183"/>
      <c r="BH162" s="183"/>
      <c r="BI162" s="183"/>
      <c r="BJ162" s="183"/>
      <c r="BK162" s="183"/>
      <c r="BL162" s="183"/>
      <c r="BM162" s="183"/>
      <c r="BN162" s="183"/>
      <c r="BO162" s="183"/>
      <c r="BP162" s="183"/>
      <c r="BQ162" s="183"/>
      <c r="BR162" s="183"/>
      <c r="BS162" s="183"/>
      <c r="BT162" s="183"/>
      <c r="BU162" s="183"/>
      <c r="BV162" s="183"/>
      <c r="BW162" s="183"/>
      <c r="BX162" s="183"/>
      <c r="BY162" s="183"/>
    </row>
    <row r="163" spans="1:77" s="39" customFormat="1">
      <c r="A163" s="126">
        <v>-13</v>
      </c>
      <c r="B163" s="40" t="s">
        <v>388</v>
      </c>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3"/>
      <c r="BC163" s="183"/>
      <c r="BD163" s="183"/>
      <c r="BE163" s="183"/>
      <c r="BF163" s="183"/>
      <c r="BG163" s="183"/>
      <c r="BH163" s="183"/>
      <c r="BI163" s="183"/>
      <c r="BJ163" s="183"/>
      <c r="BK163" s="183"/>
      <c r="BL163" s="183"/>
      <c r="BM163" s="183"/>
      <c r="BN163" s="183"/>
      <c r="BO163" s="183"/>
      <c r="BP163" s="183"/>
      <c r="BQ163" s="183"/>
      <c r="BR163" s="183"/>
      <c r="BS163" s="183"/>
      <c r="BT163" s="183"/>
      <c r="BU163" s="183"/>
      <c r="BV163" s="183"/>
      <c r="BW163" s="183"/>
      <c r="BX163" s="183"/>
      <c r="BY163" s="183"/>
    </row>
    <row r="164" spans="1:77" s="39" customFormat="1">
      <c r="A164" s="126">
        <v>-14</v>
      </c>
      <c r="B164" s="40" t="s">
        <v>559</v>
      </c>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3"/>
      <c r="AQ164" s="183"/>
      <c r="AR164" s="183"/>
      <c r="AS164" s="183"/>
      <c r="AT164" s="183"/>
      <c r="AU164" s="183"/>
      <c r="AV164" s="183"/>
      <c r="AW164" s="183"/>
      <c r="AX164" s="183"/>
      <c r="AY164" s="183"/>
      <c r="AZ164" s="183"/>
      <c r="BA164" s="183"/>
      <c r="BB164" s="183"/>
      <c r="BC164" s="183"/>
      <c r="BD164" s="183"/>
      <c r="BE164" s="183"/>
      <c r="BF164" s="183"/>
      <c r="BG164" s="183"/>
      <c r="BH164" s="183"/>
      <c r="BI164" s="183"/>
      <c r="BJ164" s="183"/>
      <c r="BK164" s="183"/>
      <c r="BL164" s="183"/>
      <c r="BM164" s="183"/>
      <c r="BN164" s="183"/>
      <c r="BO164" s="183"/>
      <c r="BP164" s="183"/>
      <c r="BQ164" s="183"/>
      <c r="BR164" s="183"/>
      <c r="BS164" s="183"/>
      <c r="BT164" s="183"/>
      <c r="BU164" s="183"/>
      <c r="BV164" s="183"/>
      <c r="BW164" s="183"/>
      <c r="BX164" s="183"/>
      <c r="BY164" s="183"/>
    </row>
    <row r="165" spans="1:77" s="39" customFormat="1">
      <c r="A165" s="548"/>
      <c r="B165" s="86"/>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3"/>
      <c r="AY165" s="183"/>
      <c r="AZ165" s="183"/>
      <c r="BA165" s="183"/>
      <c r="BB165" s="183"/>
      <c r="BC165" s="183"/>
      <c r="BD165" s="183"/>
      <c r="BE165" s="183"/>
      <c r="BF165" s="183"/>
      <c r="BG165" s="183"/>
      <c r="BH165" s="183"/>
      <c r="BI165" s="183"/>
      <c r="BJ165" s="183"/>
      <c r="BK165" s="183"/>
      <c r="BL165" s="183"/>
      <c r="BM165" s="183"/>
      <c r="BN165" s="183"/>
      <c r="BO165" s="183"/>
      <c r="BP165" s="183"/>
      <c r="BQ165" s="183"/>
      <c r="BR165" s="183"/>
      <c r="BS165" s="183"/>
      <c r="BT165" s="183"/>
      <c r="BU165" s="183"/>
      <c r="BV165" s="183"/>
      <c r="BW165" s="183"/>
      <c r="BX165" s="183"/>
      <c r="BY165" s="183"/>
    </row>
    <row r="166" spans="1:77" s="39" customFormat="1">
      <c r="A166" s="126">
        <v>-15</v>
      </c>
      <c r="B166" s="40" t="s">
        <v>389</v>
      </c>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c r="AS166" s="183"/>
      <c r="AT166" s="183"/>
      <c r="AU166" s="183"/>
      <c r="AV166" s="183"/>
      <c r="AW166" s="183"/>
      <c r="AX166" s="183"/>
      <c r="AY166" s="183"/>
      <c r="AZ166" s="183"/>
      <c r="BA166" s="183"/>
      <c r="BB166" s="183"/>
      <c r="BC166" s="183"/>
      <c r="BD166" s="183"/>
      <c r="BE166" s="183"/>
      <c r="BF166" s="183"/>
      <c r="BG166" s="183"/>
      <c r="BH166" s="183"/>
      <c r="BI166" s="183"/>
      <c r="BJ166" s="183"/>
      <c r="BK166" s="183"/>
      <c r="BL166" s="183"/>
      <c r="BM166" s="183"/>
      <c r="BN166" s="183"/>
      <c r="BO166" s="183"/>
      <c r="BP166" s="183"/>
      <c r="BQ166" s="183"/>
      <c r="BR166" s="183"/>
      <c r="BS166" s="183"/>
      <c r="BT166" s="183"/>
      <c r="BU166" s="183"/>
      <c r="BV166" s="183"/>
      <c r="BW166" s="183"/>
      <c r="BX166" s="183"/>
      <c r="BY166" s="183"/>
    </row>
    <row r="167" spans="1:77" s="39" customFormat="1">
      <c r="A167" s="126">
        <v>-16</v>
      </c>
      <c r="B167" s="120" t="s">
        <v>391</v>
      </c>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183"/>
      <c r="BW167" s="183"/>
      <c r="BX167" s="183"/>
      <c r="BY167" s="183"/>
    </row>
    <row r="168" spans="1:77" s="39" customFormat="1">
      <c r="A168" s="126">
        <v>-17</v>
      </c>
      <c r="B168" s="120" t="s">
        <v>392</v>
      </c>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83"/>
      <c r="AQ168" s="183"/>
      <c r="AR168" s="183"/>
      <c r="AS168" s="183"/>
      <c r="AT168" s="183"/>
      <c r="AU168" s="183"/>
      <c r="AV168" s="183"/>
      <c r="AW168" s="183"/>
      <c r="AX168" s="183"/>
      <c r="AY168" s="183"/>
      <c r="AZ168" s="183"/>
      <c r="BA168" s="183"/>
      <c r="BB168" s="183"/>
      <c r="BC168" s="183"/>
      <c r="BD168" s="183"/>
      <c r="BE168" s="183"/>
      <c r="BF168" s="183"/>
      <c r="BG168" s="183"/>
      <c r="BH168" s="183"/>
      <c r="BI168" s="183"/>
      <c r="BJ168" s="183"/>
      <c r="BK168" s="183"/>
      <c r="BL168" s="183"/>
      <c r="BM168" s="183"/>
      <c r="BN168" s="183"/>
      <c r="BO168" s="183"/>
      <c r="BP168" s="183"/>
      <c r="BQ168" s="183"/>
      <c r="BR168" s="183"/>
      <c r="BS168" s="183"/>
      <c r="BT168" s="183"/>
      <c r="BU168" s="183"/>
      <c r="BV168" s="183"/>
      <c r="BW168" s="183"/>
      <c r="BX168" s="183"/>
      <c r="BY168" s="183"/>
    </row>
    <row r="169" spans="1:77" s="39" customFormat="1">
      <c r="A169" s="126">
        <v>-18</v>
      </c>
      <c r="B169" s="120" t="s">
        <v>393</v>
      </c>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c r="AK169" s="183"/>
      <c r="AL169" s="183"/>
      <c r="AM169" s="183"/>
      <c r="AN169" s="183"/>
      <c r="AO169" s="183"/>
      <c r="AP169" s="183"/>
      <c r="AQ169" s="183"/>
      <c r="AR169" s="183"/>
      <c r="AS169" s="183"/>
      <c r="AT169" s="183"/>
      <c r="AU169" s="183"/>
      <c r="AV169" s="183"/>
      <c r="AW169" s="183"/>
      <c r="AX169" s="183"/>
      <c r="AY169" s="183"/>
      <c r="AZ169" s="183"/>
      <c r="BA169" s="183"/>
      <c r="BB169" s="183"/>
      <c r="BC169" s="183"/>
      <c r="BD169" s="183"/>
      <c r="BE169" s="183"/>
      <c r="BF169" s="183"/>
      <c r="BG169" s="183"/>
      <c r="BH169" s="183"/>
      <c r="BI169" s="183"/>
      <c r="BJ169" s="183"/>
      <c r="BK169" s="183"/>
      <c r="BL169" s="183"/>
      <c r="BM169" s="183"/>
      <c r="BN169" s="183"/>
      <c r="BO169" s="183"/>
      <c r="BP169" s="183"/>
      <c r="BQ169" s="183"/>
      <c r="BR169" s="183"/>
      <c r="BS169" s="183"/>
      <c r="BT169" s="183"/>
      <c r="BU169" s="183"/>
      <c r="BV169" s="183"/>
      <c r="BW169" s="183"/>
      <c r="BX169" s="183"/>
      <c r="BY169" s="183"/>
    </row>
    <row r="170" spans="1:77" s="39" customFormat="1">
      <c r="A170" s="126">
        <v>-19</v>
      </c>
      <c r="B170" s="39" t="s">
        <v>560</v>
      </c>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c r="AS170" s="183"/>
      <c r="AT170" s="183"/>
      <c r="AU170" s="183"/>
      <c r="AV170" s="183"/>
      <c r="AW170" s="183"/>
      <c r="AX170" s="183"/>
      <c r="AY170" s="183"/>
      <c r="AZ170" s="183"/>
      <c r="BA170" s="183"/>
      <c r="BB170" s="183"/>
      <c r="BC170" s="183"/>
      <c r="BD170" s="183"/>
      <c r="BE170" s="183"/>
      <c r="BF170" s="183"/>
      <c r="BG170" s="183"/>
      <c r="BH170" s="183"/>
      <c r="BI170" s="183"/>
      <c r="BJ170" s="183"/>
      <c r="BK170" s="183"/>
      <c r="BL170" s="183"/>
      <c r="BM170" s="183"/>
      <c r="BN170" s="183"/>
      <c r="BO170" s="183"/>
      <c r="BP170" s="183"/>
      <c r="BQ170" s="183"/>
      <c r="BR170" s="183"/>
      <c r="BS170" s="183"/>
      <c r="BT170" s="183"/>
      <c r="BU170" s="183"/>
      <c r="BV170" s="183"/>
      <c r="BW170" s="183"/>
      <c r="BX170" s="183"/>
      <c r="BY170" s="183"/>
    </row>
    <row r="171" spans="1:77" s="39" customFormat="1">
      <c r="A171" s="183"/>
      <c r="B171" s="86"/>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3"/>
      <c r="AY171" s="183"/>
      <c r="AZ171" s="183"/>
      <c r="BA171" s="183"/>
      <c r="BB171" s="183"/>
      <c r="BC171" s="183"/>
      <c r="BD171" s="183"/>
      <c r="BE171" s="183"/>
      <c r="BF171" s="183"/>
      <c r="BG171" s="183"/>
      <c r="BH171" s="183"/>
      <c r="BI171" s="183"/>
      <c r="BJ171" s="183"/>
      <c r="BK171" s="183"/>
      <c r="BL171" s="183"/>
      <c r="BM171" s="183"/>
      <c r="BN171" s="183"/>
      <c r="BO171" s="183"/>
      <c r="BP171" s="183"/>
      <c r="BQ171" s="183"/>
      <c r="BR171" s="183"/>
      <c r="BS171" s="183"/>
      <c r="BT171" s="183"/>
      <c r="BU171" s="183"/>
      <c r="BV171" s="183"/>
      <c r="BW171" s="183"/>
      <c r="BX171" s="183"/>
      <c r="BY171" s="183"/>
    </row>
    <row r="172" spans="1:77" s="39" customFormat="1">
      <c r="A172" s="126">
        <v>-20</v>
      </c>
      <c r="B172" s="39" t="s">
        <v>560</v>
      </c>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c r="AK172" s="183"/>
      <c r="AL172" s="183"/>
      <c r="AM172" s="183"/>
      <c r="AN172" s="183"/>
      <c r="AO172" s="183"/>
      <c r="AP172" s="183"/>
      <c r="AQ172" s="183"/>
      <c r="AR172" s="183"/>
      <c r="AS172" s="183"/>
      <c r="AT172" s="183"/>
      <c r="AU172" s="183"/>
      <c r="AV172" s="183"/>
      <c r="AW172" s="183"/>
      <c r="AX172" s="183"/>
      <c r="AY172" s="183"/>
      <c r="AZ172" s="183"/>
      <c r="BA172" s="183"/>
      <c r="BB172" s="183"/>
      <c r="BC172" s="183"/>
      <c r="BD172" s="183"/>
      <c r="BE172" s="183"/>
      <c r="BF172" s="183"/>
      <c r="BG172" s="183"/>
      <c r="BH172" s="183"/>
      <c r="BI172" s="183"/>
      <c r="BJ172" s="183"/>
      <c r="BK172" s="183"/>
      <c r="BL172" s="183"/>
      <c r="BM172" s="183"/>
      <c r="BN172" s="183"/>
      <c r="BO172" s="183"/>
      <c r="BP172" s="183"/>
      <c r="BQ172" s="183"/>
      <c r="BR172" s="183"/>
      <c r="BS172" s="183"/>
      <c r="BT172" s="183"/>
      <c r="BU172" s="183"/>
      <c r="BV172" s="183"/>
      <c r="BW172" s="183"/>
      <c r="BX172" s="183"/>
      <c r="BY172" s="183"/>
    </row>
    <row r="173" spans="1:77" s="39" customFormat="1">
      <c r="A173" s="183"/>
      <c r="B173" s="86"/>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c r="AB173" s="183"/>
      <c r="AC173" s="183"/>
      <c r="AD173" s="183"/>
      <c r="AE173" s="183"/>
      <c r="AF173" s="183"/>
      <c r="AG173" s="183"/>
      <c r="AH173" s="183"/>
      <c r="AI173" s="183"/>
      <c r="AJ173" s="183"/>
      <c r="AK173" s="183"/>
      <c r="AL173" s="183"/>
      <c r="AM173" s="183"/>
      <c r="AN173" s="183"/>
      <c r="AO173" s="183"/>
      <c r="AP173" s="183"/>
      <c r="AQ173" s="183"/>
      <c r="AR173" s="183"/>
      <c r="AS173" s="183"/>
      <c r="AT173" s="183"/>
      <c r="AU173" s="183"/>
      <c r="AV173" s="183"/>
      <c r="AW173" s="183"/>
      <c r="AX173" s="183"/>
      <c r="AY173" s="183"/>
      <c r="AZ173" s="183"/>
      <c r="BA173" s="183"/>
      <c r="BB173" s="183"/>
      <c r="BC173" s="183"/>
      <c r="BD173" s="183"/>
      <c r="BE173" s="183"/>
      <c r="BF173" s="183"/>
      <c r="BG173" s="183"/>
      <c r="BH173" s="183"/>
      <c r="BI173" s="183"/>
      <c r="BJ173" s="183"/>
      <c r="BK173" s="183"/>
      <c r="BL173" s="183"/>
      <c r="BM173" s="183"/>
      <c r="BN173" s="183"/>
      <c r="BO173" s="183"/>
      <c r="BP173" s="183"/>
      <c r="BQ173" s="183"/>
      <c r="BR173" s="183"/>
      <c r="BS173" s="183"/>
      <c r="BT173" s="183"/>
      <c r="BU173" s="183"/>
      <c r="BV173" s="183"/>
      <c r="BW173" s="183"/>
      <c r="BX173" s="183"/>
      <c r="BY173" s="183"/>
    </row>
    <row r="174" spans="1:77" s="39" customFormat="1">
      <c r="A174" s="126">
        <v>-21</v>
      </c>
      <c r="B174" s="39" t="s">
        <v>560</v>
      </c>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83"/>
      <c r="AL174" s="183"/>
      <c r="AM174" s="183"/>
      <c r="AN174" s="183"/>
      <c r="AO174" s="183"/>
      <c r="AP174" s="183"/>
      <c r="AQ174" s="183"/>
      <c r="AR174" s="183"/>
      <c r="AS174" s="183"/>
      <c r="AT174" s="183"/>
      <c r="AU174" s="183"/>
      <c r="AV174" s="183"/>
      <c r="AW174" s="183"/>
      <c r="AX174" s="183"/>
      <c r="AY174" s="183"/>
      <c r="AZ174" s="183"/>
      <c r="BA174" s="183"/>
      <c r="BB174" s="183"/>
      <c r="BC174" s="183"/>
      <c r="BD174" s="183"/>
      <c r="BE174" s="183"/>
      <c r="BF174" s="183"/>
      <c r="BG174" s="183"/>
      <c r="BH174" s="183"/>
      <c r="BI174" s="183"/>
      <c r="BJ174" s="183"/>
      <c r="BK174" s="183"/>
      <c r="BL174" s="183"/>
      <c r="BM174" s="183"/>
      <c r="BN174" s="183"/>
      <c r="BO174" s="183"/>
      <c r="BP174" s="183"/>
      <c r="BQ174" s="183"/>
      <c r="BR174" s="183"/>
      <c r="BS174" s="183"/>
      <c r="BT174" s="183"/>
      <c r="BU174" s="183"/>
      <c r="BV174" s="183"/>
      <c r="BW174" s="183"/>
      <c r="BX174" s="183"/>
      <c r="BY174" s="183"/>
    </row>
    <row r="175" spans="1:77" s="39" customFormat="1">
      <c r="A175" s="548"/>
      <c r="B175" s="86"/>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c r="AI175" s="183"/>
      <c r="AJ175" s="183"/>
      <c r="AK175" s="183"/>
      <c r="AL175" s="183"/>
      <c r="AM175" s="183"/>
      <c r="AN175" s="183"/>
      <c r="AO175" s="183"/>
      <c r="AP175" s="183"/>
      <c r="AQ175" s="183"/>
      <c r="AR175" s="183"/>
      <c r="AS175" s="183"/>
      <c r="AT175" s="183"/>
      <c r="AU175" s="183"/>
      <c r="AV175" s="183"/>
      <c r="AW175" s="183"/>
      <c r="AX175" s="183"/>
      <c r="AY175" s="183"/>
      <c r="AZ175" s="183"/>
      <c r="BA175" s="183"/>
      <c r="BB175" s="183"/>
      <c r="BC175" s="183"/>
      <c r="BD175" s="183"/>
      <c r="BE175" s="183"/>
      <c r="BF175" s="183"/>
      <c r="BG175" s="183"/>
      <c r="BH175" s="183"/>
      <c r="BI175" s="183"/>
      <c r="BJ175" s="183"/>
      <c r="BK175" s="183"/>
      <c r="BL175" s="183"/>
      <c r="BM175" s="183"/>
      <c r="BN175" s="183"/>
      <c r="BO175" s="183"/>
      <c r="BP175" s="183"/>
      <c r="BQ175" s="183"/>
      <c r="BR175" s="183"/>
      <c r="BS175" s="183"/>
      <c r="BT175" s="183"/>
      <c r="BU175" s="183"/>
      <c r="BV175" s="183"/>
      <c r="BW175" s="183"/>
      <c r="BX175" s="183"/>
      <c r="BY175" s="183"/>
    </row>
    <row r="176" spans="1:77" ht="48.75" customHeight="1">
      <c r="A176" s="126">
        <v>-22</v>
      </c>
      <c r="B176" s="1041" t="s">
        <v>651</v>
      </c>
      <c r="C176" s="1041"/>
      <c r="D176" s="1041"/>
      <c r="E176" s="1041"/>
      <c r="F176" s="1041"/>
      <c r="H176" s="320"/>
      <c r="I176" s="320"/>
      <c r="J176" s="320"/>
      <c r="K176" s="320"/>
      <c r="L176" s="320"/>
      <c r="M176" s="320"/>
    </row>
    <row r="177" spans="1:77" ht="33.75" customHeight="1">
      <c r="A177" s="126">
        <v>-23</v>
      </c>
      <c r="B177" s="1041" t="s">
        <v>586</v>
      </c>
      <c r="C177" s="1041"/>
      <c r="D177" s="1041"/>
      <c r="E177" s="1041"/>
      <c r="F177" s="1041"/>
      <c r="H177" s="320"/>
      <c r="I177" s="320"/>
      <c r="J177" s="320"/>
      <c r="K177" s="320"/>
      <c r="L177" s="320"/>
      <c r="M177" s="320"/>
    </row>
    <row r="178" spans="1:77">
      <c r="A178" s="548"/>
      <c r="B178" s="86"/>
      <c r="H178" s="320"/>
      <c r="I178" s="320"/>
      <c r="J178" s="320"/>
      <c r="K178" s="320"/>
      <c r="L178" s="320"/>
      <c r="M178" s="320"/>
    </row>
    <row r="179" spans="1:77">
      <c r="A179" s="126">
        <v>-24</v>
      </c>
      <c r="B179" s="1041" t="s">
        <v>662</v>
      </c>
      <c r="C179" s="1041"/>
      <c r="D179" s="1041"/>
      <c r="E179" s="1041"/>
      <c r="F179" s="1041"/>
      <c r="H179" s="320"/>
      <c r="I179" s="320"/>
      <c r="J179" s="320"/>
      <c r="K179" s="320"/>
      <c r="L179" s="320"/>
      <c r="M179" s="320"/>
    </row>
    <row r="180" spans="1:77">
      <c r="A180" s="126">
        <v>-25</v>
      </c>
      <c r="B180" s="1041" t="s">
        <v>587</v>
      </c>
      <c r="C180" s="1041"/>
      <c r="D180" s="1041"/>
      <c r="E180" s="1041"/>
      <c r="F180" s="1041"/>
      <c r="H180" s="320"/>
      <c r="I180" s="320"/>
      <c r="J180" s="320"/>
      <c r="K180" s="320"/>
      <c r="L180" s="320"/>
      <c r="M180" s="320"/>
    </row>
    <row r="181" spans="1:77" ht="15" customHeight="1">
      <c r="A181" s="126">
        <v>-26</v>
      </c>
      <c r="B181" s="1041" t="s">
        <v>588</v>
      </c>
      <c r="C181" s="1041"/>
      <c r="D181" s="1041"/>
      <c r="E181" s="1041"/>
      <c r="F181" s="1041"/>
      <c r="H181" s="320"/>
      <c r="I181" s="320"/>
      <c r="J181" s="320"/>
      <c r="K181" s="320"/>
      <c r="L181" s="320"/>
      <c r="M181" s="320"/>
    </row>
    <row r="182" spans="1:77" ht="50.25" customHeight="1">
      <c r="A182" s="126">
        <v>-27</v>
      </c>
      <c r="B182" s="1050" t="s">
        <v>849</v>
      </c>
      <c r="C182" s="1050"/>
      <c r="D182" s="1050"/>
      <c r="E182" s="1050"/>
      <c r="F182" s="1050"/>
      <c r="G182" s="1050"/>
      <c r="H182" s="1050"/>
      <c r="I182" s="320"/>
      <c r="J182" s="320"/>
      <c r="K182" s="320"/>
      <c r="L182" s="320"/>
      <c r="M182" s="320"/>
    </row>
    <row r="183" spans="1:77" ht="31.5" customHeight="1">
      <c r="A183" s="126">
        <v>-28</v>
      </c>
      <c r="B183" s="1051" t="s">
        <v>922</v>
      </c>
      <c r="C183" s="1051"/>
      <c r="D183" s="1051"/>
      <c r="E183" s="1051"/>
      <c r="F183" s="1051"/>
      <c r="G183" s="1051"/>
      <c r="H183" s="1051"/>
      <c r="I183" s="320"/>
      <c r="J183" s="320"/>
      <c r="K183" s="320"/>
      <c r="L183" s="320"/>
      <c r="M183" s="320"/>
    </row>
    <row r="184" spans="1:77" ht="37.5" customHeight="1">
      <c r="A184" s="126">
        <v>-29</v>
      </c>
      <c r="B184" s="1051" t="s">
        <v>923</v>
      </c>
      <c r="C184" s="1051"/>
      <c r="D184" s="1051"/>
      <c r="E184" s="1051"/>
      <c r="F184" s="1051"/>
      <c r="G184" s="1051"/>
      <c r="H184" s="1051"/>
      <c r="I184" s="320"/>
      <c r="J184" s="320"/>
      <c r="K184" s="320"/>
      <c r="L184" s="320"/>
      <c r="M184" s="320"/>
    </row>
    <row r="185" spans="1:77" ht="45" customHeight="1">
      <c r="A185" s="126">
        <v>-30</v>
      </c>
      <c r="B185" s="1051" t="s">
        <v>589</v>
      </c>
      <c r="C185" s="1051"/>
      <c r="D185" s="1051"/>
      <c r="E185" s="1051"/>
      <c r="F185" s="1051"/>
      <c r="G185" s="549"/>
      <c r="H185" s="549"/>
      <c r="I185" s="320"/>
      <c r="J185" s="320"/>
      <c r="K185" s="320"/>
      <c r="L185" s="320"/>
      <c r="M185" s="320"/>
    </row>
    <row r="186" spans="1:77" s="211" customFormat="1" ht="45" customHeight="1">
      <c r="A186" s="239">
        <v>-31</v>
      </c>
      <c r="B186" s="1050" t="s">
        <v>684</v>
      </c>
      <c r="C186" s="1050"/>
      <c r="D186" s="1050"/>
      <c r="E186" s="1050"/>
      <c r="F186" s="1050"/>
      <c r="G186" s="551"/>
      <c r="H186" s="551"/>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3"/>
      <c r="BW186" s="233"/>
      <c r="BX186" s="233"/>
      <c r="BY186" s="233"/>
    </row>
    <row r="187" spans="1:77" s="211" customFormat="1">
      <c r="A187" s="550"/>
      <c r="B187" s="70"/>
      <c r="C187" s="551"/>
      <c r="D187" s="551"/>
      <c r="E187" s="551"/>
      <c r="F187" s="551"/>
      <c r="G187" s="551"/>
      <c r="H187" s="551"/>
      <c r="I187" s="551"/>
      <c r="J187" s="551"/>
      <c r="K187" s="551"/>
      <c r="L187" s="551"/>
      <c r="M187" s="551"/>
      <c r="N187" s="551"/>
      <c r="O187" s="233"/>
      <c r="P187" s="233"/>
      <c r="Q187" s="233"/>
      <c r="R187" s="233"/>
      <c r="S187" s="233"/>
      <c r="T187" s="233"/>
      <c r="U187" s="233"/>
      <c r="V187" s="233"/>
      <c r="W187" s="233"/>
      <c r="X187" s="233"/>
      <c r="Y187" s="233"/>
      <c r="Z187" s="233"/>
      <c r="AA187" s="233"/>
      <c r="AB187" s="233"/>
      <c r="AC187" s="233"/>
      <c r="AD187" s="233"/>
      <c r="AE187" s="233"/>
      <c r="AF187" s="233"/>
      <c r="AG187" s="23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O187" s="233"/>
      <c r="BP187" s="233"/>
      <c r="BQ187" s="233"/>
      <c r="BR187" s="233"/>
      <c r="BS187" s="233"/>
      <c r="BT187" s="233"/>
      <c r="BU187" s="233"/>
      <c r="BV187" s="233"/>
      <c r="BW187" s="233"/>
      <c r="BX187" s="233"/>
      <c r="BY187" s="233"/>
    </row>
    <row r="188" spans="1:77" s="211" customFormat="1" ht="45">
      <c r="A188" s="239">
        <v>-32</v>
      </c>
      <c r="B188" s="317" t="s">
        <v>785</v>
      </c>
      <c r="C188" s="551"/>
      <c r="D188" s="551"/>
      <c r="E188" s="551"/>
      <c r="F188" s="551"/>
      <c r="G188" s="551"/>
      <c r="H188" s="551"/>
      <c r="I188" s="551"/>
      <c r="J188" s="551"/>
      <c r="K188" s="551"/>
      <c r="L188" s="551"/>
      <c r="M188" s="551"/>
      <c r="N188" s="551"/>
      <c r="O188" s="233"/>
      <c r="P188" s="233"/>
      <c r="Q188" s="233"/>
      <c r="R188" s="233"/>
      <c r="S188" s="233"/>
      <c r="T188" s="233"/>
      <c r="U188" s="233"/>
      <c r="V188" s="233"/>
      <c r="W188" s="233"/>
      <c r="X188" s="233"/>
      <c r="Y188" s="233"/>
      <c r="Z188" s="233"/>
      <c r="AA188" s="233"/>
      <c r="AB188" s="233"/>
      <c r="AC188" s="233"/>
      <c r="AD188" s="233"/>
      <c r="AE188" s="233"/>
      <c r="AF188" s="233"/>
      <c r="AG188" s="233"/>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O188" s="233"/>
      <c r="BP188" s="233"/>
      <c r="BQ188" s="233"/>
      <c r="BR188" s="233"/>
      <c r="BS188" s="233"/>
      <c r="BT188" s="233"/>
      <c r="BU188" s="233"/>
      <c r="BV188" s="233"/>
      <c r="BW188" s="233"/>
      <c r="BX188" s="233"/>
      <c r="BY188" s="233"/>
    </row>
    <row r="189" spans="1:77" s="211" customFormat="1">
      <c r="A189" s="239" t="s">
        <v>787</v>
      </c>
      <c r="B189" s="317" t="s">
        <v>786</v>
      </c>
      <c r="C189" s="551"/>
      <c r="D189" s="551"/>
      <c r="E189" s="551"/>
      <c r="F189" s="551"/>
      <c r="G189" s="551"/>
      <c r="H189" s="551"/>
      <c r="I189" s="551"/>
      <c r="J189" s="551"/>
      <c r="K189" s="551"/>
      <c r="L189" s="551"/>
      <c r="M189" s="551"/>
      <c r="N189" s="551"/>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O189" s="233"/>
      <c r="BP189" s="233"/>
      <c r="BQ189" s="233"/>
      <c r="BR189" s="233"/>
      <c r="BS189" s="233"/>
      <c r="BT189" s="233"/>
      <c r="BU189" s="233"/>
      <c r="BV189" s="233"/>
      <c r="BW189" s="233"/>
      <c r="BX189" s="233"/>
      <c r="BY189" s="233"/>
    </row>
    <row r="190" spans="1:77" s="211" customFormat="1">
      <c r="A190" s="550"/>
      <c r="B190" s="70"/>
      <c r="C190" s="551"/>
      <c r="D190" s="317" t="s">
        <v>783</v>
      </c>
      <c r="E190" s="551"/>
      <c r="F190" s="240"/>
      <c r="G190" s="240"/>
      <c r="H190" s="240"/>
      <c r="I190" s="240"/>
      <c r="J190" s="240"/>
      <c r="K190" s="240"/>
      <c r="L190" s="240"/>
      <c r="M190" s="240"/>
      <c r="N190" s="240"/>
      <c r="O190" s="233"/>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c r="BJ190" s="233"/>
      <c r="BK190" s="233"/>
      <c r="BL190" s="233"/>
      <c r="BM190" s="233"/>
      <c r="BN190" s="233"/>
      <c r="BO190" s="233"/>
      <c r="BP190" s="233"/>
      <c r="BQ190" s="233"/>
      <c r="BR190" s="233"/>
      <c r="BS190" s="233"/>
      <c r="BT190" s="233"/>
      <c r="BU190" s="233"/>
      <c r="BV190" s="233"/>
      <c r="BW190" s="233"/>
      <c r="BX190" s="233"/>
      <c r="BY190" s="233"/>
    </row>
    <row r="191" spans="1:77" s="211" customFormat="1">
      <c r="A191" s="550"/>
      <c r="B191" s="70"/>
      <c r="C191" s="551"/>
      <c r="D191" s="317" t="s">
        <v>783</v>
      </c>
      <c r="E191" s="551"/>
      <c r="F191" s="240"/>
      <c r="G191" s="240"/>
      <c r="H191" s="240"/>
      <c r="I191" s="240"/>
      <c r="J191" s="240"/>
      <c r="K191" s="240"/>
      <c r="L191" s="240"/>
      <c r="M191" s="240"/>
      <c r="N191" s="240"/>
      <c r="O191" s="233"/>
      <c r="P191" s="233"/>
      <c r="Q191" s="233"/>
      <c r="R191" s="233"/>
      <c r="S191" s="233"/>
      <c r="T191" s="233"/>
      <c r="U191" s="233"/>
      <c r="V191" s="233"/>
      <c r="W191" s="233"/>
      <c r="X191" s="233"/>
      <c r="Y191" s="233"/>
      <c r="Z191" s="233"/>
      <c r="AA191" s="233"/>
      <c r="AB191" s="233"/>
      <c r="AC191" s="233"/>
      <c r="AD191" s="233"/>
      <c r="AE191" s="233"/>
      <c r="AF191" s="233"/>
      <c r="AG191" s="233"/>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c r="BJ191" s="233"/>
      <c r="BK191" s="233"/>
      <c r="BL191" s="233"/>
      <c r="BM191" s="233"/>
      <c r="BN191" s="233"/>
      <c r="BO191" s="233"/>
      <c r="BP191" s="233"/>
      <c r="BQ191" s="233"/>
      <c r="BR191" s="233"/>
      <c r="BS191" s="233"/>
      <c r="BT191" s="233"/>
      <c r="BU191" s="233"/>
      <c r="BV191" s="233"/>
      <c r="BW191" s="233"/>
      <c r="BX191" s="233"/>
      <c r="BY191" s="233"/>
    </row>
    <row r="192" spans="1:77" s="211" customFormat="1">
      <c r="A192" s="550"/>
      <c r="B192" s="70"/>
      <c r="C192" s="551"/>
      <c r="D192" s="317" t="s">
        <v>783</v>
      </c>
      <c r="E192" s="551"/>
      <c r="F192" s="240"/>
      <c r="G192" s="240"/>
      <c r="H192" s="240"/>
      <c r="I192" s="240"/>
      <c r="J192" s="240"/>
      <c r="K192" s="240"/>
      <c r="L192" s="240"/>
      <c r="M192" s="240"/>
      <c r="N192" s="240"/>
      <c r="O192" s="233"/>
      <c r="P192" s="233"/>
      <c r="Q192" s="233"/>
      <c r="R192" s="233"/>
      <c r="S192" s="233"/>
      <c r="T192" s="233"/>
      <c r="U192" s="233"/>
      <c r="V192" s="233"/>
      <c r="W192" s="233"/>
      <c r="X192" s="233"/>
      <c r="Y192" s="233"/>
      <c r="Z192" s="233"/>
      <c r="AA192" s="233"/>
      <c r="AB192" s="233"/>
      <c r="AC192" s="233"/>
      <c r="AD192" s="233"/>
      <c r="AE192" s="233"/>
      <c r="AF192" s="233"/>
      <c r="AG192" s="233"/>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233"/>
      <c r="BP192" s="233"/>
      <c r="BQ192" s="233"/>
      <c r="BR192" s="233"/>
      <c r="BS192" s="233"/>
      <c r="BT192" s="233"/>
      <c r="BU192" s="233"/>
      <c r="BV192" s="233"/>
      <c r="BW192" s="233"/>
      <c r="BX192" s="233"/>
      <c r="BY192" s="233"/>
    </row>
    <row r="193" spans="1:77" s="211" customFormat="1">
      <c r="A193" s="550"/>
      <c r="B193" s="70"/>
      <c r="C193" s="551"/>
      <c r="D193" s="317" t="s">
        <v>783</v>
      </c>
      <c r="E193" s="551"/>
      <c r="F193" s="240"/>
      <c r="G193" s="240"/>
      <c r="H193" s="240"/>
      <c r="I193" s="240"/>
      <c r="J193" s="240"/>
      <c r="K193" s="240"/>
      <c r="L193" s="240"/>
      <c r="M193" s="240"/>
      <c r="N193" s="240"/>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233"/>
      <c r="BW193" s="233"/>
      <c r="BX193" s="233"/>
      <c r="BY193" s="233"/>
    </row>
    <row r="194" spans="1:77" s="211" customFormat="1">
      <c r="A194" s="550"/>
      <c r="B194" s="70"/>
      <c r="C194" s="551"/>
      <c r="D194" s="317" t="s">
        <v>783</v>
      </c>
      <c r="E194" s="551"/>
      <c r="F194" s="240"/>
      <c r="G194" s="240"/>
      <c r="H194" s="240"/>
      <c r="I194" s="240"/>
      <c r="J194" s="240"/>
      <c r="K194" s="240"/>
      <c r="L194" s="240"/>
      <c r="M194" s="240"/>
      <c r="N194" s="240"/>
      <c r="O194" s="233"/>
      <c r="P194" s="233"/>
      <c r="Q194" s="233"/>
      <c r="R194" s="233"/>
      <c r="S194" s="233"/>
      <c r="T194" s="233"/>
      <c r="U194" s="233"/>
      <c r="V194" s="233"/>
      <c r="W194" s="233"/>
      <c r="X194" s="233"/>
      <c r="Y194" s="233"/>
      <c r="Z194" s="233"/>
      <c r="AA194" s="233"/>
      <c r="AB194" s="233"/>
      <c r="AC194" s="233"/>
      <c r="AD194" s="233"/>
      <c r="AE194" s="233"/>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33"/>
      <c r="BU194" s="233"/>
      <c r="BV194" s="233"/>
      <c r="BW194" s="233"/>
      <c r="BX194" s="233"/>
      <c r="BY194" s="233"/>
    </row>
    <row r="195" spans="1:77" s="211" customFormat="1">
      <c r="A195" s="550"/>
      <c r="B195" s="70"/>
      <c r="C195" s="551"/>
      <c r="D195" s="317" t="s">
        <v>783</v>
      </c>
      <c r="E195" s="551"/>
      <c r="F195" s="240"/>
      <c r="G195" s="240"/>
      <c r="H195" s="240"/>
      <c r="I195" s="240"/>
      <c r="J195" s="240"/>
      <c r="K195" s="240"/>
      <c r="L195" s="240"/>
      <c r="M195" s="240"/>
      <c r="N195" s="240"/>
      <c r="O195" s="233"/>
      <c r="P195" s="233"/>
      <c r="Q195" s="233"/>
      <c r="R195" s="233"/>
      <c r="S195" s="233"/>
      <c r="T195" s="233"/>
      <c r="U195" s="233"/>
      <c r="V195" s="233"/>
      <c r="W195" s="233"/>
      <c r="X195" s="233"/>
      <c r="Y195" s="233"/>
      <c r="Z195" s="233"/>
      <c r="AA195" s="233"/>
      <c r="AB195" s="233"/>
      <c r="AC195" s="233"/>
      <c r="AD195" s="233"/>
      <c r="AE195" s="233"/>
      <c r="AF195" s="233"/>
      <c r="AG195" s="23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233"/>
      <c r="BW195" s="233"/>
      <c r="BX195" s="233"/>
      <c r="BY195" s="233"/>
    </row>
    <row r="196" spans="1:77" s="211" customFormat="1">
      <c r="A196" s="550"/>
      <c r="B196" s="70"/>
      <c r="C196" s="551"/>
      <c r="D196" s="317" t="s">
        <v>783</v>
      </c>
      <c r="E196" s="551"/>
      <c r="F196" s="240"/>
      <c r="G196" s="240"/>
      <c r="H196" s="240"/>
      <c r="I196" s="240"/>
      <c r="J196" s="240"/>
      <c r="K196" s="240"/>
      <c r="L196" s="240"/>
      <c r="M196" s="240"/>
      <c r="N196" s="240"/>
      <c r="O196" s="233"/>
      <c r="P196" s="233"/>
      <c r="Q196" s="233"/>
      <c r="R196" s="233"/>
      <c r="S196" s="233"/>
      <c r="T196" s="233"/>
      <c r="U196" s="233"/>
      <c r="V196" s="233"/>
      <c r="W196" s="233"/>
      <c r="X196" s="233"/>
      <c r="Y196" s="233"/>
      <c r="Z196" s="233"/>
      <c r="AA196" s="233"/>
      <c r="AB196" s="233"/>
      <c r="AC196" s="233"/>
      <c r="AD196" s="233"/>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233"/>
      <c r="BW196" s="233"/>
      <c r="BX196" s="233"/>
      <c r="BY196" s="233"/>
    </row>
    <row r="197" spans="1:77" s="211" customFormat="1">
      <c r="A197" s="239" t="s">
        <v>788</v>
      </c>
      <c r="B197" s="317" t="s">
        <v>784</v>
      </c>
      <c r="C197" s="551"/>
      <c r="D197" s="551"/>
      <c r="E197" s="551"/>
      <c r="F197" s="551"/>
      <c r="G197" s="551"/>
      <c r="H197" s="551"/>
      <c r="I197" s="233"/>
      <c r="J197" s="233"/>
      <c r="K197" s="233"/>
      <c r="L197" s="233"/>
      <c r="M197" s="233"/>
      <c r="N197" s="233"/>
      <c r="O197" s="233"/>
      <c r="P197" s="233"/>
      <c r="Q197" s="233"/>
      <c r="R197" s="233"/>
      <c r="S197" s="233"/>
      <c r="T197" s="233"/>
      <c r="U197" s="233"/>
      <c r="V197" s="233"/>
      <c r="W197" s="233"/>
      <c r="X197" s="233"/>
      <c r="Y197" s="233"/>
      <c r="Z197" s="233"/>
      <c r="AA197" s="233"/>
      <c r="AB197" s="233"/>
      <c r="AC197" s="233"/>
      <c r="AD197" s="233"/>
      <c r="AE197" s="233"/>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233"/>
      <c r="BW197" s="233"/>
      <c r="BX197" s="233"/>
      <c r="BY197" s="233"/>
    </row>
    <row r="198" spans="1:77" s="211" customFormat="1">
      <c r="A198" s="550"/>
      <c r="B198" s="70"/>
      <c r="C198" s="551"/>
      <c r="D198" s="317" t="s">
        <v>783</v>
      </c>
      <c r="E198" s="551"/>
      <c r="F198" s="240"/>
      <c r="G198" s="240"/>
      <c r="H198" s="240"/>
      <c r="I198" s="240"/>
      <c r="J198" s="240"/>
      <c r="K198" s="240"/>
      <c r="L198" s="240"/>
      <c r="M198" s="240"/>
      <c r="N198" s="240"/>
      <c r="O198" s="233"/>
      <c r="P198" s="233"/>
      <c r="Q198" s="233"/>
      <c r="R198" s="233"/>
      <c r="S198" s="233"/>
      <c r="T198" s="233"/>
      <c r="U198" s="233"/>
      <c r="V198" s="233"/>
      <c r="W198" s="233"/>
      <c r="X198" s="233"/>
      <c r="Y198" s="233"/>
      <c r="Z198" s="233"/>
      <c r="AA198" s="233"/>
      <c r="AB198" s="233"/>
      <c r="AC198" s="233"/>
      <c r="AD198" s="233"/>
      <c r="AE198" s="233"/>
      <c r="AF198" s="233"/>
      <c r="AG198" s="233"/>
      <c r="AH198" s="233"/>
      <c r="AI198" s="233"/>
      <c r="AJ198" s="233"/>
      <c r="AK198" s="233"/>
      <c r="AL198" s="233"/>
      <c r="AM198" s="233"/>
      <c r="AN198" s="233"/>
      <c r="AO198" s="233"/>
      <c r="AP198" s="233"/>
      <c r="AQ198" s="233"/>
      <c r="AR198" s="233"/>
      <c r="AS198" s="233"/>
      <c r="AT198" s="233"/>
      <c r="AU198" s="233"/>
      <c r="AV198" s="233"/>
      <c r="AW198" s="233"/>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233"/>
      <c r="BW198" s="233"/>
      <c r="BX198" s="233"/>
      <c r="BY198" s="233"/>
    </row>
    <row r="199" spans="1:77" s="211" customFormat="1">
      <c r="A199" s="550"/>
      <c r="B199" s="70"/>
      <c r="C199" s="551"/>
      <c r="D199" s="317" t="s">
        <v>783</v>
      </c>
      <c r="E199" s="551"/>
      <c r="F199" s="240"/>
      <c r="G199" s="240"/>
      <c r="H199" s="240"/>
      <c r="I199" s="240"/>
      <c r="J199" s="240"/>
      <c r="K199" s="240"/>
      <c r="L199" s="240"/>
      <c r="M199" s="240"/>
      <c r="N199" s="240"/>
      <c r="O199" s="233"/>
      <c r="P199" s="233"/>
      <c r="Q199" s="233"/>
      <c r="R199" s="233"/>
      <c r="S199" s="233"/>
      <c r="T199" s="233"/>
      <c r="U199" s="233"/>
      <c r="V199" s="233"/>
      <c r="W199" s="233"/>
      <c r="X199" s="233"/>
      <c r="Y199" s="233"/>
      <c r="Z199" s="233"/>
      <c r="AA199" s="233"/>
      <c r="AB199" s="233"/>
      <c r="AC199" s="233"/>
      <c r="AD199" s="233"/>
      <c r="AE199" s="233"/>
      <c r="AF199" s="233"/>
      <c r="AG199" s="23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c r="BT199" s="233"/>
      <c r="BU199" s="233"/>
      <c r="BV199" s="233"/>
      <c r="BW199" s="233"/>
      <c r="BX199" s="233"/>
      <c r="BY199" s="233"/>
    </row>
    <row r="200" spans="1:77" s="211" customFormat="1">
      <c r="A200" s="550"/>
      <c r="B200" s="70"/>
      <c r="C200" s="551"/>
      <c r="D200" s="317" t="s">
        <v>783</v>
      </c>
      <c r="E200" s="551"/>
      <c r="F200" s="240"/>
      <c r="G200" s="240"/>
      <c r="H200" s="240"/>
      <c r="I200" s="240"/>
      <c r="J200" s="240"/>
      <c r="K200" s="240"/>
      <c r="L200" s="240"/>
      <c r="M200" s="240"/>
      <c r="N200" s="240"/>
      <c r="O200" s="233"/>
      <c r="P200" s="233"/>
      <c r="Q200" s="233"/>
      <c r="R200" s="233"/>
      <c r="S200" s="233"/>
      <c r="T200" s="233"/>
      <c r="U200" s="233"/>
      <c r="V200" s="233"/>
      <c r="W200" s="233"/>
      <c r="X200" s="233"/>
      <c r="Y200" s="233"/>
      <c r="Z200" s="233"/>
      <c r="AA200" s="233"/>
      <c r="AB200" s="233"/>
      <c r="AC200" s="233"/>
      <c r="AD200" s="233"/>
      <c r="AE200" s="233"/>
      <c r="AF200" s="233"/>
      <c r="AG200" s="233"/>
      <c r="AH200" s="233"/>
      <c r="AI200" s="233"/>
      <c r="AJ200" s="233"/>
      <c r="AK200" s="233"/>
      <c r="AL200" s="233"/>
      <c r="AM200" s="233"/>
      <c r="AN200" s="233"/>
      <c r="AO200" s="233"/>
      <c r="AP200" s="233"/>
      <c r="AQ200" s="233"/>
      <c r="AR200" s="233"/>
      <c r="AS200" s="233"/>
      <c r="AT200" s="233"/>
      <c r="AU200" s="233"/>
      <c r="AV200" s="233"/>
      <c r="AW200" s="233"/>
      <c r="AX200" s="233"/>
      <c r="AY200" s="233"/>
      <c r="AZ200" s="233"/>
      <c r="BA200" s="233"/>
      <c r="BB200" s="233"/>
      <c r="BC200" s="233"/>
      <c r="BD200" s="233"/>
      <c r="BE200" s="233"/>
      <c r="BF200" s="233"/>
      <c r="BG200" s="233"/>
      <c r="BH200" s="233"/>
      <c r="BI200" s="233"/>
      <c r="BJ200" s="233"/>
      <c r="BK200" s="233"/>
      <c r="BL200" s="233"/>
      <c r="BM200" s="233"/>
      <c r="BN200" s="233"/>
      <c r="BO200" s="233"/>
      <c r="BP200" s="233"/>
      <c r="BQ200" s="233"/>
      <c r="BR200" s="233"/>
      <c r="BS200" s="233"/>
      <c r="BT200" s="233"/>
      <c r="BU200" s="233"/>
      <c r="BV200" s="233"/>
      <c r="BW200" s="233"/>
      <c r="BX200" s="233"/>
      <c r="BY200" s="233"/>
    </row>
    <row r="201" spans="1:77" s="211" customFormat="1">
      <c r="A201" s="550"/>
      <c r="B201" s="70"/>
      <c r="C201" s="551"/>
      <c r="D201" s="317" t="s">
        <v>783</v>
      </c>
      <c r="E201" s="551"/>
      <c r="F201" s="240"/>
      <c r="G201" s="240"/>
      <c r="H201" s="240"/>
      <c r="I201" s="240"/>
      <c r="J201" s="240"/>
      <c r="K201" s="240"/>
      <c r="L201" s="240"/>
      <c r="M201" s="240"/>
      <c r="N201" s="240"/>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233"/>
      <c r="BF201" s="233"/>
      <c r="BG201" s="233"/>
      <c r="BH201" s="233"/>
      <c r="BI201" s="233"/>
      <c r="BJ201" s="233"/>
      <c r="BK201" s="233"/>
      <c r="BL201" s="233"/>
      <c r="BM201" s="233"/>
      <c r="BN201" s="233"/>
      <c r="BO201" s="233"/>
      <c r="BP201" s="233"/>
      <c r="BQ201" s="233"/>
      <c r="BR201" s="233"/>
      <c r="BS201" s="233"/>
      <c r="BT201" s="233"/>
      <c r="BU201" s="233"/>
      <c r="BV201" s="233"/>
      <c r="BW201" s="233"/>
      <c r="BX201" s="233"/>
      <c r="BY201" s="233"/>
    </row>
    <row r="202" spans="1:77" s="211" customFormat="1">
      <c r="A202" s="550"/>
      <c r="B202" s="70"/>
      <c r="C202" s="551"/>
      <c r="D202" s="317" t="s">
        <v>783</v>
      </c>
      <c r="E202" s="551"/>
      <c r="F202" s="240"/>
      <c r="G202" s="240"/>
      <c r="H202" s="240"/>
      <c r="I202" s="240"/>
      <c r="J202" s="240"/>
      <c r="K202" s="240"/>
      <c r="L202" s="240"/>
      <c r="M202" s="240"/>
      <c r="N202" s="240"/>
      <c r="O202" s="233"/>
      <c r="P202" s="233"/>
      <c r="Q202" s="233"/>
      <c r="R202" s="233"/>
      <c r="S202" s="233"/>
      <c r="T202" s="233"/>
      <c r="U202" s="233"/>
      <c r="V202" s="233"/>
      <c r="W202" s="233"/>
      <c r="X202" s="233"/>
      <c r="Y202" s="233"/>
      <c r="Z202" s="233"/>
      <c r="AA202" s="233"/>
      <c r="AB202" s="233"/>
      <c r="AC202" s="233"/>
      <c r="AD202" s="233"/>
      <c r="AE202" s="233"/>
      <c r="AF202" s="233"/>
      <c r="AG202" s="233"/>
      <c r="AH202" s="233"/>
      <c r="AI202" s="233"/>
      <c r="AJ202" s="233"/>
      <c r="AK202" s="233"/>
      <c r="AL202" s="233"/>
      <c r="AM202" s="233"/>
      <c r="AN202" s="233"/>
      <c r="AO202" s="233"/>
      <c r="AP202" s="233"/>
      <c r="AQ202" s="233"/>
      <c r="AR202" s="233"/>
      <c r="AS202" s="233"/>
      <c r="AT202" s="233"/>
      <c r="AU202" s="233"/>
      <c r="AV202" s="233"/>
      <c r="AW202" s="233"/>
      <c r="AX202" s="233"/>
      <c r="AY202" s="233"/>
      <c r="AZ202" s="233"/>
      <c r="BA202" s="233"/>
      <c r="BB202" s="233"/>
      <c r="BC202" s="233"/>
      <c r="BD202" s="233"/>
      <c r="BE202" s="233"/>
      <c r="BF202" s="233"/>
      <c r="BG202" s="233"/>
      <c r="BH202" s="233"/>
      <c r="BI202" s="233"/>
      <c r="BJ202" s="233"/>
      <c r="BK202" s="233"/>
      <c r="BL202" s="233"/>
      <c r="BM202" s="233"/>
      <c r="BN202" s="233"/>
      <c r="BO202" s="233"/>
      <c r="BP202" s="233"/>
      <c r="BQ202" s="233"/>
      <c r="BR202" s="233"/>
      <c r="BS202" s="233"/>
      <c r="BT202" s="233"/>
      <c r="BU202" s="233"/>
      <c r="BV202" s="233"/>
      <c r="BW202" s="233"/>
      <c r="BX202" s="233"/>
      <c r="BY202" s="233"/>
    </row>
    <row r="203" spans="1:77" s="211" customFormat="1">
      <c r="A203" s="550"/>
      <c r="B203" s="70"/>
      <c r="C203" s="551"/>
      <c r="D203" s="317" t="s">
        <v>783</v>
      </c>
      <c r="E203" s="551"/>
      <c r="F203" s="240"/>
      <c r="G203" s="240"/>
      <c r="H203" s="240"/>
      <c r="I203" s="240"/>
      <c r="J203" s="240"/>
      <c r="K203" s="240"/>
      <c r="L203" s="240"/>
      <c r="M203" s="240"/>
      <c r="N203" s="240"/>
      <c r="O203" s="233"/>
      <c r="P203" s="233"/>
      <c r="Q203" s="233"/>
      <c r="R203" s="233"/>
      <c r="S203" s="233"/>
      <c r="T203" s="233"/>
      <c r="U203" s="233"/>
      <c r="V203" s="233"/>
      <c r="W203" s="233"/>
      <c r="X203" s="233"/>
      <c r="Y203" s="233"/>
      <c r="Z203" s="233"/>
      <c r="AA203" s="233"/>
      <c r="AB203" s="233"/>
      <c r="AC203" s="233"/>
      <c r="AD203" s="233"/>
      <c r="AE203" s="233"/>
      <c r="AF203" s="233"/>
      <c r="AG203" s="23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3"/>
      <c r="BM203" s="233"/>
      <c r="BN203" s="233"/>
      <c r="BO203" s="233"/>
      <c r="BP203" s="233"/>
      <c r="BQ203" s="233"/>
      <c r="BR203" s="233"/>
      <c r="BS203" s="233"/>
      <c r="BT203" s="233"/>
      <c r="BU203" s="233"/>
      <c r="BV203" s="233"/>
      <c r="BW203" s="233"/>
      <c r="BX203" s="233"/>
      <c r="BY203" s="233"/>
    </row>
    <row r="204" spans="1:77" s="211" customFormat="1">
      <c r="A204" s="550"/>
      <c r="B204" s="70"/>
      <c r="C204" s="551"/>
      <c r="D204" s="317" t="s">
        <v>783</v>
      </c>
      <c r="E204" s="551"/>
      <c r="F204" s="240"/>
      <c r="G204" s="240"/>
      <c r="H204" s="240"/>
      <c r="I204" s="240"/>
      <c r="J204" s="240"/>
      <c r="K204" s="240"/>
      <c r="L204" s="240"/>
      <c r="M204" s="240"/>
      <c r="N204" s="240"/>
      <c r="O204" s="233"/>
      <c r="P204" s="233"/>
      <c r="Q204" s="233"/>
      <c r="R204" s="233"/>
      <c r="S204" s="233"/>
      <c r="T204" s="233"/>
      <c r="U204" s="233"/>
      <c r="V204" s="233"/>
      <c r="W204" s="233"/>
      <c r="X204" s="233"/>
      <c r="Y204" s="233"/>
      <c r="Z204" s="233"/>
      <c r="AA204" s="233"/>
      <c r="AB204" s="233"/>
      <c r="AC204" s="233"/>
      <c r="AD204" s="233"/>
      <c r="AE204" s="233"/>
      <c r="AF204" s="233"/>
      <c r="AG204" s="233"/>
      <c r="AH204" s="233"/>
      <c r="AI204" s="233"/>
      <c r="AJ204" s="233"/>
      <c r="AK204" s="233"/>
      <c r="AL204" s="233"/>
      <c r="AM204" s="233"/>
      <c r="AN204" s="233"/>
      <c r="AO204" s="233"/>
      <c r="AP204" s="233"/>
      <c r="AQ204" s="233"/>
      <c r="AR204" s="233"/>
      <c r="AS204" s="233"/>
      <c r="AT204" s="233"/>
      <c r="AU204" s="233"/>
      <c r="AV204" s="233"/>
      <c r="AW204" s="233"/>
      <c r="AX204" s="233"/>
      <c r="AY204" s="233"/>
      <c r="AZ204" s="233"/>
      <c r="BA204" s="233"/>
      <c r="BB204" s="233"/>
      <c r="BC204" s="233"/>
      <c r="BD204" s="233"/>
      <c r="BE204" s="233"/>
      <c r="BF204" s="233"/>
      <c r="BG204" s="233"/>
      <c r="BH204" s="233"/>
      <c r="BI204" s="233"/>
      <c r="BJ204" s="233"/>
      <c r="BK204" s="233"/>
      <c r="BL204" s="233"/>
      <c r="BM204" s="233"/>
      <c r="BN204" s="233"/>
      <c r="BO204" s="233"/>
      <c r="BP204" s="233"/>
      <c r="BQ204" s="233"/>
      <c r="BR204" s="233"/>
      <c r="BS204" s="233"/>
      <c r="BT204" s="233"/>
      <c r="BU204" s="233"/>
      <c r="BV204" s="233"/>
      <c r="BW204" s="233"/>
      <c r="BX204" s="233"/>
      <c r="BY204" s="233"/>
    </row>
    <row r="205" spans="1:77" s="211" customFormat="1" ht="36" customHeight="1">
      <c r="A205" s="239" t="s">
        <v>681</v>
      </c>
      <c r="B205" s="1050" t="s">
        <v>682</v>
      </c>
      <c r="C205" s="1050"/>
      <c r="D205" s="1050"/>
      <c r="E205" s="1050"/>
      <c r="F205" s="1050"/>
      <c r="G205" s="551"/>
      <c r="H205" s="551"/>
      <c r="I205" s="233"/>
      <c r="J205" s="233"/>
      <c r="K205" s="233"/>
      <c r="L205" s="233"/>
      <c r="M205" s="233"/>
      <c r="N205" s="233"/>
      <c r="O205" s="233"/>
      <c r="P205" s="233"/>
      <c r="Q205" s="233"/>
      <c r="R205" s="233"/>
      <c r="S205" s="233"/>
      <c r="T205" s="233"/>
      <c r="U205" s="233"/>
      <c r="V205" s="233"/>
      <c r="W205" s="233"/>
      <c r="X205" s="233"/>
      <c r="Y205" s="233"/>
      <c r="Z205" s="233"/>
      <c r="AA205" s="233"/>
      <c r="AB205" s="233"/>
      <c r="AC205" s="233"/>
      <c r="AD205" s="233"/>
      <c r="AE205" s="233"/>
      <c r="AF205" s="233"/>
      <c r="AG205" s="23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c r="BE205" s="233"/>
      <c r="BF205" s="233"/>
      <c r="BG205" s="233"/>
      <c r="BH205" s="233"/>
      <c r="BI205" s="233"/>
      <c r="BJ205" s="233"/>
      <c r="BK205" s="233"/>
      <c r="BL205" s="233"/>
      <c r="BM205" s="233"/>
      <c r="BN205" s="233"/>
      <c r="BO205" s="233"/>
      <c r="BP205" s="233"/>
      <c r="BQ205" s="233"/>
      <c r="BR205" s="233"/>
      <c r="BS205" s="233"/>
      <c r="BT205" s="233"/>
      <c r="BU205" s="233"/>
      <c r="BV205" s="233"/>
      <c r="BW205" s="233"/>
      <c r="BX205" s="233"/>
      <c r="BY205" s="233"/>
    </row>
    <row r="207" spans="1:77" s="211" customFormat="1" ht="36" customHeight="1">
      <c r="A207" s="239">
        <v>-34</v>
      </c>
      <c r="B207" s="1050" t="s">
        <v>683</v>
      </c>
      <c r="C207" s="1050"/>
      <c r="D207" s="1050"/>
      <c r="E207" s="1050"/>
      <c r="F207" s="1050"/>
      <c r="G207" s="551"/>
      <c r="H207" s="551"/>
      <c r="I207" s="233"/>
      <c r="J207" s="233"/>
      <c r="K207" s="233"/>
      <c r="L207" s="233"/>
      <c r="M207" s="233"/>
      <c r="N207" s="233"/>
      <c r="O207" s="233"/>
      <c r="P207" s="233"/>
      <c r="Q207" s="233"/>
      <c r="R207" s="233"/>
      <c r="S207" s="233"/>
      <c r="T207" s="233"/>
      <c r="U207" s="233"/>
      <c r="V207" s="233"/>
      <c r="W207" s="233"/>
      <c r="X207" s="233"/>
      <c r="Y207" s="233"/>
      <c r="Z207" s="233"/>
      <c r="AA207" s="233"/>
      <c r="AB207" s="233"/>
      <c r="AC207" s="233"/>
      <c r="AD207" s="233"/>
      <c r="AE207" s="233"/>
      <c r="AF207" s="233"/>
      <c r="AG207" s="23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c r="BE207" s="233"/>
      <c r="BF207" s="233"/>
      <c r="BG207" s="233"/>
      <c r="BH207" s="233"/>
      <c r="BI207" s="233"/>
      <c r="BJ207" s="233"/>
      <c r="BK207" s="233"/>
      <c r="BL207" s="233"/>
      <c r="BM207" s="233"/>
      <c r="BN207" s="233"/>
      <c r="BO207" s="233"/>
      <c r="BP207" s="233"/>
      <c r="BQ207" s="233"/>
      <c r="BR207" s="233"/>
      <c r="BS207" s="233"/>
      <c r="BT207" s="233"/>
      <c r="BU207" s="233"/>
      <c r="BV207" s="233"/>
      <c r="BW207" s="233"/>
      <c r="BX207" s="233"/>
      <c r="BY207" s="233"/>
    </row>
    <row r="208" spans="1:77">
      <c r="A208" s="548"/>
      <c r="B208" s="70"/>
      <c r="H208" s="320"/>
      <c r="I208" s="320"/>
      <c r="J208" s="320"/>
      <c r="K208" s="320"/>
      <c r="L208" s="320"/>
      <c r="M208" s="320"/>
    </row>
    <row r="209" spans="1:77">
      <c r="A209" s="548"/>
      <c r="B209" s="548"/>
      <c r="H209" s="320"/>
      <c r="I209" s="320"/>
      <c r="J209" s="320"/>
      <c r="K209" s="320"/>
      <c r="L209" s="320"/>
      <c r="M209" s="320"/>
    </row>
    <row r="210" spans="1:77" s="51" customFormat="1">
      <c r="A210" s="552"/>
      <c r="B210" s="58" t="s">
        <v>279</v>
      </c>
      <c r="C210" s="182"/>
      <c r="D210" s="182"/>
      <c r="E210" s="182"/>
      <c r="F210" s="56" t="str">
        <f>IF('PPNR Projections Worksheet'!E97=0,"N/A",IF(F84/'PPNR Projections Worksheet'!E97&gt;5%,"Yes", "No"))</f>
        <v>N/A</v>
      </c>
      <c r="G210" s="56" t="str">
        <f>IF('PPNR Projections Worksheet'!F97=0,"N/A",IF(G84/'PPNR Projections Worksheet'!F97&gt;5%,"Yes", "No"))</f>
        <v>N/A</v>
      </c>
      <c r="H210" s="56" t="str">
        <f>IF('PPNR Projections Worksheet'!G97=0,"N/A",IF(H84/'PPNR Projections Worksheet'!G97&gt;5%,"Yes", "No"))</f>
        <v>N/A</v>
      </c>
      <c r="I210" s="56" t="str">
        <f>IF('PPNR Projections Worksheet'!H97=0,"N/A",IF(I84/'PPNR Projections Worksheet'!H97&gt;5%,"Yes", "No"))</f>
        <v>N/A</v>
      </c>
      <c r="J210" s="56" t="str">
        <f>IF('PPNR Projections Worksheet'!I97=0,"N/A",IF(J84/'PPNR Projections Worksheet'!I97&gt;5%,"Yes", "No"))</f>
        <v>N/A</v>
      </c>
      <c r="K210" s="56" t="str">
        <f>IF('PPNR Projections Worksheet'!J97=0,"N/A",IF(K84/'PPNR Projections Worksheet'!J97&gt;5%,"Yes", "No"))</f>
        <v>N/A</v>
      </c>
      <c r="L210" s="56" t="str">
        <f>IF('PPNR Projections Worksheet'!K97=0,"N/A",IF(L84/'PPNR Projections Worksheet'!K97&gt;5%,"Yes", "No"))</f>
        <v>N/A</v>
      </c>
      <c r="M210" s="56" t="str">
        <f>IF('PPNR Projections Worksheet'!L97=0,"N/A",IF(M84/'PPNR Projections Worksheet'!L97&gt;5%,"Yes", "No"))</f>
        <v>N/A</v>
      </c>
      <c r="N210" s="56" t="str">
        <f>IF('PPNR Projections Worksheet'!M97=0,"N/A",IF(N84/'PPNR Projections Worksheet'!M97&gt;5%,"Yes", "No"))</f>
        <v>N/A</v>
      </c>
      <c r="O210" s="182"/>
      <c r="P210" s="182"/>
      <c r="Q210" s="182"/>
      <c r="R210" s="182"/>
      <c r="S210" s="182"/>
      <c r="T210" s="182"/>
      <c r="U210" s="182"/>
      <c r="V210" s="182"/>
      <c r="W210" s="182"/>
      <c r="X210" s="182"/>
      <c r="Y210" s="182"/>
      <c r="Z210" s="182"/>
      <c r="AA210" s="182"/>
      <c r="AB210" s="182"/>
      <c r="AC210" s="182"/>
      <c r="AD210" s="182"/>
      <c r="AE210" s="182"/>
      <c r="AF210" s="182"/>
      <c r="AG210" s="182"/>
      <c r="AH210" s="182"/>
      <c r="AI210" s="182"/>
      <c r="AJ210" s="182"/>
      <c r="AK210" s="182"/>
      <c r="AL210" s="182"/>
      <c r="AM210" s="182"/>
      <c r="AN210" s="182"/>
      <c r="AO210" s="182"/>
      <c r="AP210" s="182"/>
      <c r="AQ210" s="182"/>
      <c r="AR210" s="182"/>
      <c r="AS210" s="182"/>
      <c r="AT210" s="182"/>
      <c r="AU210" s="182"/>
      <c r="AV210" s="182"/>
      <c r="AW210" s="182"/>
      <c r="AX210" s="182"/>
      <c r="AY210" s="182"/>
      <c r="AZ210" s="182"/>
      <c r="BA210" s="182"/>
      <c r="BB210" s="182"/>
      <c r="BC210" s="182"/>
      <c r="BD210" s="182"/>
      <c r="BE210" s="182"/>
      <c r="BF210" s="182"/>
      <c r="BG210" s="182"/>
      <c r="BH210" s="182"/>
      <c r="BI210" s="182"/>
      <c r="BJ210" s="182"/>
      <c r="BK210" s="182"/>
      <c r="BL210" s="182"/>
      <c r="BM210" s="182"/>
      <c r="BN210" s="182"/>
      <c r="BO210" s="182"/>
      <c r="BP210" s="182"/>
      <c r="BQ210" s="182"/>
      <c r="BR210" s="182"/>
      <c r="BS210" s="182"/>
      <c r="BT210" s="182"/>
      <c r="BU210" s="182"/>
      <c r="BV210" s="182"/>
      <c r="BW210" s="182"/>
      <c r="BX210" s="182"/>
      <c r="BY210" s="182"/>
    </row>
  </sheetData>
  <protectedRanges>
    <protectedRange sqref="F129:N136 F139:H142 F110:N126 F84:N88 F104:N107 F100:N101 F90:N98" name="other"/>
    <protectedRange sqref="F84:N84" name="international"/>
    <protectedRange sqref="F46:N46 F53:N53 F80:N80 F78:N78 F20:N21 F25:N27 F23:N23 F29:N32 F34:N36 F38:N40 F42:N44 F55:N55 F57:N57 F11:N13 F65:N68 F71:N75 F85:N88 F48:N51 F59:N60 F15:N18" name="Metrics data ranges"/>
    <protectedRange sqref="F83:N83 F104:N104 F100:N101 F90:N98" name="Y9C"/>
    <protectedRange sqref="F147:F149" name="other_1"/>
    <protectedRange sqref="F143:H145" name="other_2"/>
  </protectedRanges>
  <mergeCells count="20">
    <mergeCell ref="B155:H155"/>
    <mergeCell ref="B1:O1"/>
    <mergeCell ref="F3:N3"/>
    <mergeCell ref="F4:N4"/>
    <mergeCell ref="B151:H151"/>
    <mergeCell ref="B154:H154"/>
    <mergeCell ref="B205:F205"/>
    <mergeCell ref="B207:F207"/>
    <mergeCell ref="B186:F186"/>
    <mergeCell ref="B185:F185"/>
    <mergeCell ref="B180:F180"/>
    <mergeCell ref="B181:F181"/>
    <mergeCell ref="B182:H182"/>
    <mergeCell ref="B183:H183"/>
    <mergeCell ref="B184:H184"/>
    <mergeCell ref="B159:H159"/>
    <mergeCell ref="B161:H161"/>
    <mergeCell ref="B176:F176"/>
    <mergeCell ref="B177:F177"/>
    <mergeCell ref="B179:F179"/>
  </mergeCells>
  <conditionalFormatting sqref="F210:N210">
    <cfRule type="cellIs" dxfId="0" priority="3" operator="equal">
      <formula>FALSE</formula>
    </cfRule>
  </conditionalFormatting>
  <pageMargins left="0.25" right="0.25" top="0.75" bottom="0.75" header="0.3" footer="0.3"/>
  <pageSetup scale="62" fitToHeight="0" orientation="landscape" r:id="rId1"/>
  <headerFooter scaleWithDoc="0">
    <oddHeader>&amp;L&amp;"-,Bold"FR Y-14A Schedule A.7.c - PPNR Metrics</oddHeader>
  </headerFooter>
  <rowBreaks count="4" manualBreakCount="4">
    <brk id="46" max="14" man="1"/>
    <brk id="80" max="14" man="1"/>
    <brk id="123" max="14" man="1"/>
    <brk id="184"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XFA186"/>
  <sheetViews>
    <sheetView showGridLines="0" view="pageBreakPreview" zoomScale="70" zoomScaleNormal="85" zoomScaleSheetLayoutView="70" workbookViewId="0">
      <selection activeCell="B1" sqref="B1"/>
    </sheetView>
  </sheetViews>
  <sheetFormatPr defaultColWidth="9.140625" defaultRowHeight="15"/>
  <cols>
    <col min="1" max="1" width="4.7109375" style="674" customWidth="1"/>
    <col min="2" max="2" width="43.7109375" style="699" customWidth="1"/>
    <col min="3" max="3" width="14.5703125" style="338" customWidth="1"/>
    <col min="4" max="4" width="14.5703125" style="319" customWidth="1"/>
    <col min="5" max="5" width="12.7109375" style="319" customWidth="1"/>
    <col min="6" max="7" width="11.28515625" style="319" customWidth="1"/>
    <col min="8" max="8" width="12" style="319" customWidth="1"/>
    <col min="9" max="9" width="12.28515625" style="319" customWidth="1"/>
    <col min="10" max="10" width="11.5703125" style="319" customWidth="1"/>
    <col min="11" max="11" width="13.85546875" style="319" customWidth="1"/>
    <col min="12" max="12" width="11.5703125" style="319" customWidth="1"/>
    <col min="13" max="77" width="9.140625" style="319"/>
    <col min="78" max="16384" width="9.140625" style="37"/>
  </cols>
  <sheetData>
    <row r="1" spans="1:77" s="26" customFormat="1">
      <c r="A1" s="672"/>
      <c r="B1" s="679"/>
      <c r="C1" s="1010" t="s">
        <v>27</v>
      </c>
      <c r="D1" s="1010"/>
      <c r="E1" s="1010"/>
      <c r="F1" s="1010"/>
      <c r="G1" s="1010"/>
      <c r="H1" s="1010"/>
      <c r="I1" s="1010"/>
      <c r="J1" s="1010"/>
      <c r="K1" s="1010"/>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row>
    <row r="2" spans="1:77" s="24" customFormat="1" ht="15.75" thickBot="1">
      <c r="A2" s="673" t="s">
        <v>102</v>
      </c>
      <c r="B2" s="680"/>
      <c r="C2" s="25" t="s">
        <v>700</v>
      </c>
      <c r="D2" s="25" t="s">
        <v>701</v>
      </c>
      <c r="E2" s="25" t="s">
        <v>702</v>
      </c>
      <c r="F2" s="25" t="s">
        <v>703</v>
      </c>
      <c r="G2" s="25" t="s">
        <v>704</v>
      </c>
      <c r="H2" s="25" t="s">
        <v>705</v>
      </c>
      <c r="I2" s="25" t="s">
        <v>706</v>
      </c>
      <c r="J2" s="25" t="s">
        <v>707</v>
      </c>
      <c r="K2" s="25" t="s">
        <v>708</v>
      </c>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4"/>
      <c r="BC2" s="364"/>
      <c r="BD2" s="364"/>
      <c r="BE2" s="364"/>
      <c r="BF2" s="364"/>
      <c r="BG2" s="364"/>
      <c r="BH2" s="364"/>
      <c r="BI2" s="364"/>
      <c r="BJ2" s="364"/>
      <c r="BK2" s="364"/>
      <c r="BL2" s="364"/>
      <c r="BM2" s="364"/>
      <c r="BN2" s="364"/>
      <c r="BO2" s="364"/>
      <c r="BP2" s="364"/>
      <c r="BQ2" s="364"/>
      <c r="BR2" s="364"/>
      <c r="BS2" s="364"/>
      <c r="BT2" s="364"/>
      <c r="BU2" s="364"/>
      <c r="BV2" s="364"/>
      <c r="BW2" s="364"/>
      <c r="BX2" s="364"/>
    </row>
    <row r="3" spans="1:77" ht="15.75" thickTop="1">
      <c r="B3" s="679"/>
      <c r="C3" s="337"/>
      <c r="D3" s="337"/>
      <c r="E3" s="337"/>
      <c r="F3" s="337"/>
      <c r="G3" s="337"/>
      <c r="H3" s="337"/>
      <c r="I3" s="337"/>
      <c r="J3" s="337"/>
      <c r="K3" s="337"/>
      <c r="BY3" s="37"/>
    </row>
    <row r="4" spans="1:77" s="30" customFormat="1">
      <c r="A4" s="1009" t="s">
        <v>23</v>
      </c>
      <c r="B4" s="1009"/>
      <c r="C4" s="1009"/>
      <c r="D4" s="1009"/>
      <c r="E4" s="1009"/>
      <c r="F4" s="1009"/>
      <c r="G4" s="1009"/>
      <c r="H4" s="1009"/>
      <c r="I4" s="1009"/>
      <c r="J4" s="1009"/>
      <c r="K4" s="1009"/>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343"/>
      <c r="BR4" s="343"/>
      <c r="BS4" s="343"/>
      <c r="BT4" s="343"/>
      <c r="BU4" s="343"/>
      <c r="BV4" s="343"/>
      <c r="BW4" s="343"/>
      <c r="BX4" s="343"/>
    </row>
    <row r="5" spans="1:77">
      <c r="A5" s="672"/>
      <c r="B5" s="687"/>
      <c r="C5" s="351"/>
      <c r="D5" s="351"/>
      <c r="E5" s="351"/>
      <c r="F5" s="351"/>
      <c r="G5" s="351"/>
      <c r="H5" s="351"/>
      <c r="I5" s="351"/>
      <c r="J5" s="351"/>
      <c r="K5" s="351"/>
      <c r="BY5" s="37"/>
    </row>
    <row r="6" spans="1:77">
      <c r="B6" s="681" t="s">
        <v>13</v>
      </c>
      <c r="C6" s="365"/>
      <c r="D6" s="365"/>
      <c r="E6" s="365"/>
      <c r="F6" s="365"/>
      <c r="G6" s="365"/>
      <c r="H6" s="365"/>
      <c r="I6" s="365"/>
      <c r="J6" s="365"/>
      <c r="K6" s="365"/>
      <c r="BY6" s="37"/>
    </row>
    <row r="7" spans="1:77">
      <c r="A7" s="675">
        <f>A6+1</f>
        <v>1</v>
      </c>
      <c r="B7" s="688" t="s">
        <v>51</v>
      </c>
      <c r="C7" s="42"/>
      <c r="D7" s="42"/>
      <c r="E7" s="42"/>
      <c r="F7" s="42"/>
      <c r="G7" s="42"/>
      <c r="H7" s="42"/>
      <c r="I7" s="42"/>
      <c r="J7" s="42"/>
      <c r="K7" s="42"/>
      <c r="BY7" s="37"/>
    </row>
    <row r="8" spans="1:77" s="30" customFormat="1">
      <c r="A8" s="676">
        <f>A7+1</f>
        <v>2</v>
      </c>
      <c r="B8" s="696" t="s">
        <v>14</v>
      </c>
      <c r="C8" s="42"/>
      <c r="D8" s="42"/>
      <c r="E8" s="42"/>
      <c r="F8" s="42"/>
      <c r="G8" s="42"/>
      <c r="H8" s="42"/>
      <c r="I8" s="42"/>
      <c r="J8" s="42"/>
      <c r="K8" s="42"/>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43"/>
    </row>
    <row r="9" spans="1:77">
      <c r="A9" s="675">
        <f>A8+1</f>
        <v>3</v>
      </c>
      <c r="B9" s="688" t="s">
        <v>15</v>
      </c>
      <c r="C9" s="62">
        <f>SUM(C7:C8)</f>
        <v>0</v>
      </c>
      <c r="D9" s="62">
        <f t="shared" ref="D9:K9" si="0">SUM(D7:D8)</f>
        <v>0</v>
      </c>
      <c r="E9" s="62">
        <f t="shared" si="0"/>
        <v>0</v>
      </c>
      <c r="F9" s="62">
        <f t="shared" si="0"/>
        <v>0</v>
      </c>
      <c r="G9" s="62">
        <f t="shared" si="0"/>
        <v>0</v>
      </c>
      <c r="H9" s="62">
        <f t="shared" si="0"/>
        <v>0</v>
      </c>
      <c r="I9" s="62">
        <f t="shared" si="0"/>
        <v>0</v>
      </c>
      <c r="J9" s="62">
        <f t="shared" si="0"/>
        <v>0</v>
      </c>
      <c r="K9" s="62">
        <f t="shared" si="0"/>
        <v>0</v>
      </c>
      <c r="BY9" s="37"/>
    </row>
    <row r="10" spans="1:77">
      <c r="B10" s="684" t="s">
        <v>691</v>
      </c>
      <c r="C10" s="345"/>
      <c r="D10" s="345"/>
      <c r="E10" s="345"/>
      <c r="F10" s="345"/>
      <c r="G10" s="345"/>
      <c r="H10" s="345"/>
      <c r="I10" s="345"/>
      <c r="J10" s="345"/>
      <c r="K10" s="345"/>
      <c r="BY10" s="37"/>
    </row>
    <row r="11" spans="1:77">
      <c r="A11" s="701">
        <f>A9+1</f>
        <v>4</v>
      </c>
      <c r="B11" s="702" t="s">
        <v>693</v>
      </c>
      <c r="C11" s="42"/>
      <c r="D11" s="42"/>
      <c r="E11" s="42"/>
      <c r="F11" s="42"/>
      <c r="G11" s="42"/>
      <c r="H11" s="42"/>
      <c r="I11" s="42"/>
      <c r="J11" s="42"/>
      <c r="K11" s="42"/>
      <c r="BY11" s="37"/>
    </row>
    <row r="12" spans="1:77">
      <c r="A12" s="701">
        <f>A11+1</f>
        <v>5</v>
      </c>
      <c r="B12" s="702" t="s">
        <v>692</v>
      </c>
      <c r="C12" s="42"/>
      <c r="D12" s="42"/>
      <c r="E12" s="42"/>
      <c r="F12" s="42"/>
      <c r="G12" s="42"/>
      <c r="H12" s="42"/>
      <c r="I12" s="42"/>
      <c r="J12" s="42"/>
      <c r="K12" s="42"/>
      <c r="BY12" s="37"/>
    </row>
    <row r="13" spans="1:77">
      <c r="B13" s="703"/>
      <c r="C13" s="365"/>
      <c r="D13" s="365"/>
      <c r="E13" s="365"/>
      <c r="F13" s="365"/>
      <c r="G13" s="365"/>
      <c r="H13" s="365"/>
      <c r="I13" s="365"/>
      <c r="J13" s="365"/>
      <c r="K13" s="365"/>
      <c r="BY13" s="37"/>
    </row>
    <row r="14" spans="1:77">
      <c r="B14" s="681" t="s">
        <v>40</v>
      </c>
      <c r="C14" s="319"/>
      <c r="BY14" s="37"/>
    </row>
    <row r="15" spans="1:77">
      <c r="A15" s="675">
        <f>A12+1</f>
        <v>6</v>
      </c>
      <c r="B15" s="682" t="s">
        <v>354</v>
      </c>
      <c r="C15" s="62">
        <f>SUM(C16,C19,C22,C28)</f>
        <v>0</v>
      </c>
      <c r="D15" s="62">
        <f t="shared" ref="D15:K15" si="1">SUM(D16,D19,D22,D28)</f>
        <v>0</v>
      </c>
      <c r="E15" s="62">
        <f t="shared" si="1"/>
        <v>0</v>
      </c>
      <c r="F15" s="62">
        <f t="shared" si="1"/>
        <v>0</v>
      </c>
      <c r="G15" s="62">
        <f t="shared" si="1"/>
        <v>0</v>
      </c>
      <c r="H15" s="62">
        <f t="shared" si="1"/>
        <v>0</v>
      </c>
      <c r="I15" s="62">
        <f t="shared" si="1"/>
        <v>0</v>
      </c>
      <c r="J15" s="62">
        <f t="shared" si="1"/>
        <v>0</v>
      </c>
      <c r="K15" s="62">
        <f t="shared" si="1"/>
        <v>0</v>
      </c>
      <c r="BY15" s="37"/>
    </row>
    <row r="16" spans="1:77">
      <c r="A16" s="675">
        <f>A15+1</f>
        <v>7</v>
      </c>
      <c r="B16" s="682" t="s">
        <v>1</v>
      </c>
      <c r="C16" s="62">
        <f>SUM(C17:C18)</f>
        <v>0</v>
      </c>
      <c r="D16" s="62">
        <f t="shared" ref="D16:K16" si="2">SUM(D17:D18)</f>
        <v>0</v>
      </c>
      <c r="E16" s="62">
        <f t="shared" si="2"/>
        <v>0</v>
      </c>
      <c r="F16" s="62">
        <f t="shared" si="2"/>
        <v>0</v>
      </c>
      <c r="G16" s="62">
        <f t="shared" si="2"/>
        <v>0</v>
      </c>
      <c r="H16" s="62">
        <f t="shared" si="2"/>
        <v>0</v>
      </c>
      <c r="I16" s="62">
        <f t="shared" si="2"/>
        <v>0</v>
      </c>
      <c r="J16" s="62">
        <f t="shared" si="2"/>
        <v>0</v>
      </c>
      <c r="K16" s="62">
        <f t="shared" si="2"/>
        <v>0</v>
      </c>
      <c r="BY16" s="37"/>
    </row>
    <row r="17" spans="1:77">
      <c r="A17" s="675">
        <f t="shared" ref="A17:A60" si="3">A16+1</f>
        <v>8</v>
      </c>
      <c r="B17" s="683" t="s">
        <v>1</v>
      </c>
      <c r="C17" s="42"/>
      <c r="D17" s="42"/>
      <c r="E17" s="42"/>
      <c r="F17" s="42"/>
      <c r="G17" s="42"/>
      <c r="H17" s="42"/>
      <c r="I17" s="42"/>
      <c r="J17" s="42"/>
      <c r="K17" s="42"/>
      <c r="BY17" s="37"/>
    </row>
    <row r="18" spans="1:77">
      <c r="A18" s="675">
        <f t="shared" si="3"/>
        <v>9</v>
      </c>
      <c r="B18" s="683" t="s">
        <v>286</v>
      </c>
      <c r="C18" s="42"/>
      <c r="D18" s="42"/>
      <c r="E18" s="42"/>
      <c r="F18" s="42"/>
      <c r="G18" s="42"/>
      <c r="H18" s="42"/>
      <c r="I18" s="42"/>
      <c r="J18" s="42"/>
      <c r="K18" s="42"/>
      <c r="BY18" s="37"/>
    </row>
    <row r="19" spans="1:77">
      <c r="A19" s="675">
        <f t="shared" si="3"/>
        <v>10</v>
      </c>
      <c r="B19" s="682" t="s">
        <v>2</v>
      </c>
      <c r="C19" s="62">
        <f>SUM(C20:C21)</f>
        <v>0</v>
      </c>
      <c r="D19" s="62">
        <f t="shared" ref="D19:K19" si="4">SUM(D20:D21)</f>
        <v>0</v>
      </c>
      <c r="E19" s="62">
        <f t="shared" si="4"/>
        <v>0</v>
      </c>
      <c r="F19" s="62">
        <f t="shared" si="4"/>
        <v>0</v>
      </c>
      <c r="G19" s="62">
        <f t="shared" si="4"/>
        <v>0</v>
      </c>
      <c r="H19" s="62">
        <f t="shared" si="4"/>
        <v>0</v>
      </c>
      <c r="I19" s="62">
        <f t="shared" si="4"/>
        <v>0</v>
      </c>
      <c r="J19" s="62">
        <f t="shared" si="4"/>
        <v>0</v>
      </c>
      <c r="K19" s="62">
        <f t="shared" si="4"/>
        <v>0</v>
      </c>
      <c r="BY19" s="37"/>
    </row>
    <row r="20" spans="1:77">
      <c r="A20" s="675">
        <f t="shared" si="3"/>
        <v>11</v>
      </c>
      <c r="B20" s="315" t="s">
        <v>3</v>
      </c>
      <c r="C20" s="42"/>
      <c r="D20" s="42"/>
      <c r="E20" s="42"/>
      <c r="F20" s="42"/>
      <c r="G20" s="42"/>
      <c r="H20" s="42"/>
      <c r="I20" s="42"/>
      <c r="J20" s="42"/>
      <c r="K20" s="42"/>
      <c r="BY20" s="37"/>
    </row>
    <row r="21" spans="1:77">
      <c r="A21" s="675">
        <f t="shared" si="3"/>
        <v>12</v>
      </c>
      <c r="B21" s="315" t="s">
        <v>4</v>
      </c>
      <c r="C21" s="42"/>
      <c r="D21" s="42"/>
      <c r="E21" s="42"/>
      <c r="F21" s="42"/>
      <c r="G21" s="42"/>
      <c r="H21" s="42"/>
      <c r="I21" s="42"/>
      <c r="J21" s="42"/>
      <c r="K21" s="42"/>
      <c r="BY21" s="37"/>
    </row>
    <row r="22" spans="1:77">
      <c r="A22" s="675">
        <f t="shared" si="3"/>
        <v>13</v>
      </c>
      <c r="B22" s="682" t="s">
        <v>6</v>
      </c>
      <c r="C22" s="62">
        <f>SUM(C23:C25)</f>
        <v>0</v>
      </c>
      <c r="D22" s="62">
        <f t="shared" ref="D22:K22" si="5">SUM(D23:D25)</f>
        <v>0</v>
      </c>
      <c r="E22" s="62">
        <f t="shared" si="5"/>
        <v>0</v>
      </c>
      <c r="F22" s="62">
        <f t="shared" si="5"/>
        <v>0</v>
      </c>
      <c r="G22" s="62">
        <f t="shared" si="5"/>
        <v>0</v>
      </c>
      <c r="H22" s="62">
        <f t="shared" si="5"/>
        <v>0</v>
      </c>
      <c r="I22" s="62">
        <f t="shared" si="5"/>
        <v>0</v>
      </c>
      <c r="J22" s="62">
        <f t="shared" si="5"/>
        <v>0</v>
      </c>
      <c r="K22" s="62">
        <f t="shared" si="5"/>
        <v>0</v>
      </c>
      <c r="BY22" s="37"/>
    </row>
    <row r="23" spans="1:77">
      <c r="A23" s="675">
        <f t="shared" si="3"/>
        <v>14</v>
      </c>
      <c r="B23" s="315" t="s">
        <v>7</v>
      </c>
      <c r="C23" s="42"/>
      <c r="D23" s="42"/>
      <c r="E23" s="42"/>
      <c r="F23" s="42"/>
      <c r="G23" s="42"/>
      <c r="H23" s="42"/>
      <c r="I23" s="42"/>
      <c r="J23" s="42"/>
      <c r="K23" s="42"/>
      <c r="BY23" s="37"/>
    </row>
    <row r="24" spans="1:77">
      <c r="A24" s="675">
        <f t="shared" si="3"/>
        <v>15</v>
      </c>
      <c r="B24" s="315" t="s">
        <v>8</v>
      </c>
      <c r="C24" s="42"/>
      <c r="D24" s="42"/>
      <c r="E24" s="42"/>
      <c r="F24" s="42"/>
      <c r="G24" s="42"/>
      <c r="H24" s="42"/>
      <c r="I24" s="42"/>
      <c r="J24" s="42"/>
      <c r="K24" s="42"/>
      <c r="BY24" s="37"/>
    </row>
    <row r="25" spans="1:77">
      <c r="A25" s="675">
        <f t="shared" si="3"/>
        <v>16</v>
      </c>
      <c r="B25" s="315" t="s">
        <v>9</v>
      </c>
      <c r="C25" s="62">
        <f t="shared" ref="C25:K25" si="6">SUM(C26:C27)</f>
        <v>0</v>
      </c>
      <c r="D25" s="62">
        <f t="shared" si="6"/>
        <v>0</v>
      </c>
      <c r="E25" s="62">
        <f t="shared" si="6"/>
        <v>0</v>
      </c>
      <c r="F25" s="62">
        <f t="shared" si="6"/>
        <v>0</v>
      </c>
      <c r="G25" s="62">
        <f t="shared" si="6"/>
        <v>0</v>
      </c>
      <c r="H25" s="62">
        <f t="shared" si="6"/>
        <v>0</v>
      </c>
      <c r="I25" s="62">
        <f t="shared" si="6"/>
        <v>0</v>
      </c>
      <c r="J25" s="62">
        <f t="shared" si="6"/>
        <v>0</v>
      </c>
      <c r="K25" s="62">
        <f t="shared" si="6"/>
        <v>0</v>
      </c>
      <c r="BY25" s="37"/>
    </row>
    <row r="26" spans="1:77">
      <c r="A26" s="675">
        <f t="shared" si="3"/>
        <v>17</v>
      </c>
      <c r="B26" s="683" t="s">
        <v>39</v>
      </c>
      <c r="C26" s="42"/>
      <c r="D26" s="42"/>
      <c r="E26" s="42"/>
      <c r="F26" s="42"/>
      <c r="G26" s="42"/>
      <c r="H26" s="42"/>
      <c r="I26" s="42"/>
      <c r="J26" s="42"/>
      <c r="K26" s="42"/>
      <c r="BY26" s="37"/>
    </row>
    <row r="27" spans="1:77">
      <c r="A27" s="675">
        <f t="shared" si="3"/>
        <v>18</v>
      </c>
      <c r="B27" s="683" t="s">
        <v>285</v>
      </c>
      <c r="C27" s="42"/>
      <c r="D27" s="42"/>
      <c r="E27" s="42"/>
      <c r="F27" s="42"/>
      <c r="G27" s="42"/>
      <c r="H27" s="42"/>
      <c r="I27" s="42"/>
      <c r="J27" s="42"/>
      <c r="K27" s="42"/>
      <c r="BY27" s="37"/>
    </row>
    <row r="28" spans="1:77">
      <c r="A28" s="675">
        <f t="shared" si="3"/>
        <v>19</v>
      </c>
      <c r="B28" s="682" t="s">
        <v>355</v>
      </c>
      <c r="C28" s="42"/>
      <c r="D28" s="42"/>
      <c r="E28" s="42"/>
      <c r="F28" s="42"/>
      <c r="G28" s="42"/>
      <c r="H28" s="42"/>
      <c r="I28" s="42"/>
      <c r="J28" s="42"/>
      <c r="K28" s="42"/>
      <c r="BY28" s="37"/>
    </row>
    <row r="29" spans="1:77">
      <c r="A29" s="675">
        <f t="shared" si="3"/>
        <v>20</v>
      </c>
      <c r="B29" s="682" t="s">
        <v>417</v>
      </c>
      <c r="C29" s="62">
        <f t="shared" ref="C29:K29" si="7">SUM(C30:C32,C38)</f>
        <v>0</v>
      </c>
      <c r="D29" s="62">
        <f t="shared" si="7"/>
        <v>0</v>
      </c>
      <c r="E29" s="62">
        <f t="shared" si="7"/>
        <v>0</v>
      </c>
      <c r="F29" s="62">
        <f t="shared" si="7"/>
        <v>0</v>
      </c>
      <c r="G29" s="62">
        <f t="shared" si="7"/>
        <v>0</v>
      </c>
      <c r="H29" s="62">
        <f t="shared" si="7"/>
        <v>0</v>
      </c>
      <c r="I29" s="62">
        <f t="shared" si="7"/>
        <v>0</v>
      </c>
      <c r="J29" s="62">
        <f t="shared" si="7"/>
        <v>0</v>
      </c>
      <c r="K29" s="62">
        <f t="shared" si="7"/>
        <v>0</v>
      </c>
      <c r="BY29" s="37"/>
    </row>
    <row r="30" spans="1:77">
      <c r="A30" s="675">
        <f t="shared" si="3"/>
        <v>21</v>
      </c>
      <c r="B30" s="315" t="s">
        <v>1</v>
      </c>
      <c r="C30" s="42"/>
      <c r="D30" s="42"/>
      <c r="E30" s="42"/>
      <c r="F30" s="42"/>
      <c r="G30" s="42"/>
      <c r="H30" s="42"/>
      <c r="I30" s="42"/>
      <c r="J30" s="42"/>
      <c r="K30" s="42"/>
      <c r="BY30" s="37"/>
    </row>
    <row r="31" spans="1:77">
      <c r="A31" s="675">
        <f>A30+1</f>
        <v>22</v>
      </c>
      <c r="B31" s="315" t="s">
        <v>2</v>
      </c>
      <c r="C31" s="42"/>
      <c r="D31" s="42"/>
      <c r="E31" s="42"/>
      <c r="F31" s="42"/>
      <c r="G31" s="42"/>
      <c r="H31" s="42"/>
      <c r="I31" s="42"/>
      <c r="J31" s="42"/>
      <c r="K31" s="42"/>
      <c r="BY31" s="37"/>
    </row>
    <row r="32" spans="1:77">
      <c r="A32" s="675">
        <f>A31+1</f>
        <v>23</v>
      </c>
      <c r="B32" s="682" t="s">
        <v>6</v>
      </c>
      <c r="C32" s="62">
        <f>SUM(C33:C35)</f>
        <v>0</v>
      </c>
      <c r="D32" s="62">
        <f t="shared" ref="D32:K32" si="8">SUM(D33:D35)</f>
        <v>0</v>
      </c>
      <c r="E32" s="62">
        <f t="shared" si="8"/>
        <v>0</v>
      </c>
      <c r="F32" s="62">
        <f t="shared" si="8"/>
        <v>0</v>
      </c>
      <c r="G32" s="62">
        <f t="shared" si="8"/>
        <v>0</v>
      </c>
      <c r="H32" s="62">
        <f t="shared" si="8"/>
        <v>0</v>
      </c>
      <c r="I32" s="62">
        <f t="shared" si="8"/>
        <v>0</v>
      </c>
      <c r="J32" s="62">
        <f t="shared" si="8"/>
        <v>0</v>
      </c>
      <c r="K32" s="62">
        <f t="shared" si="8"/>
        <v>0</v>
      </c>
      <c r="BY32" s="37"/>
    </row>
    <row r="33" spans="1:77">
      <c r="A33" s="675">
        <f t="shared" si="3"/>
        <v>24</v>
      </c>
      <c r="B33" s="683" t="s">
        <v>7</v>
      </c>
      <c r="C33" s="42"/>
      <c r="D33" s="42"/>
      <c r="E33" s="42"/>
      <c r="F33" s="42"/>
      <c r="G33" s="42"/>
      <c r="H33" s="42"/>
      <c r="I33" s="42"/>
      <c r="J33" s="42"/>
      <c r="K33" s="42"/>
      <c r="BY33" s="37"/>
    </row>
    <row r="34" spans="1:77">
      <c r="A34" s="675">
        <f t="shared" si="3"/>
        <v>25</v>
      </c>
      <c r="B34" s="683" t="s">
        <v>8</v>
      </c>
      <c r="C34" s="42"/>
      <c r="D34" s="42"/>
      <c r="E34" s="42"/>
      <c r="F34" s="42"/>
      <c r="G34" s="42"/>
      <c r="H34" s="42"/>
      <c r="I34" s="42"/>
      <c r="J34" s="42"/>
      <c r="K34" s="42"/>
      <c r="BY34" s="37"/>
    </row>
    <row r="35" spans="1:77">
      <c r="A35" s="675">
        <f t="shared" si="3"/>
        <v>26</v>
      </c>
      <c r="B35" s="683" t="s">
        <v>9</v>
      </c>
      <c r="C35" s="62">
        <f>SUM(C36:C37)</f>
        <v>0</v>
      </c>
      <c r="D35" s="62">
        <f t="shared" ref="D35:K35" si="9">SUM(D36:D37)</f>
        <v>0</v>
      </c>
      <c r="E35" s="62">
        <f t="shared" si="9"/>
        <v>0</v>
      </c>
      <c r="F35" s="62">
        <f t="shared" si="9"/>
        <v>0</v>
      </c>
      <c r="G35" s="62">
        <f t="shared" si="9"/>
        <v>0</v>
      </c>
      <c r="H35" s="62">
        <f t="shared" si="9"/>
        <v>0</v>
      </c>
      <c r="I35" s="62">
        <f t="shared" si="9"/>
        <v>0</v>
      </c>
      <c r="J35" s="62">
        <f t="shared" si="9"/>
        <v>0</v>
      </c>
      <c r="K35" s="62">
        <f t="shared" si="9"/>
        <v>0</v>
      </c>
      <c r="BY35" s="37"/>
    </row>
    <row r="36" spans="1:77">
      <c r="A36" s="675">
        <f t="shared" si="3"/>
        <v>27</v>
      </c>
      <c r="B36" s="683" t="s">
        <v>39</v>
      </c>
      <c r="C36" s="42"/>
      <c r="D36" s="42"/>
      <c r="E36" s="42"/>
      <c r="F36" s="42"/>
      <c r="G36" s="42"/>
      <c r="H36" s="42"/>
      <c r="I36" s="42"/>
      <c r="J36" s="42"/>
      <c r="K36" s="42"/>
      <c r="BY36" s="37"/>
    </row>
    <row r="37" spans="1:77">
      <c r="A37" s="675">
        <f t="shared" si="3"/>
        <v>28</v>
      </c>
      <c r="B37" s="683" t="s">
        <v>285</v>
      </c>
      <c r="C37" s="42"/>
      <c r="D37" s="42"/>
      <c r="E37" s="42"/>
      <c r="F37" s="42"/>
      <c r="G37" s="42"/>
      <c r="H37" s="42"/>
      <c r="I37" s="42"/>
      <c r="J37" s="42"/>
      <c r="K37" s="42"/>
      <c r="BY37" s="37"/>
    </row>
    <row r="38" spans="1:77">
      <c r="A38" s="675">
        <f t="shared" si="3"/>
        <v>29</v>
      </c>
      <c r="B38" s="315" t="s">
        <v>355</v>
      </c>
      <c r="C38" s="42"/>
      <c r="D38" s="42"/>
      <c r="E38" s="42"/>
      <c r="F38" s="42"/>
      <c r="G38" s="42"/>
      <c r="H38" s="42"/>
      <c r="I38" s="42"/>
      <c r="J38" s="42"/>
      <c r="K38" s="42"/>
      <c r="BY38" s="37"/>
    </row>
    <row r="39" spans="1:77">
      <c r="A39" s="675">
        <f t="shared" si="3"/>
        <v>30</v>
      </c>
      <c r="B39" s="682" t="s">
        <v>5</v>
      </c>
      <c r="C39" s="62">
        <f>SUM(C40:C43)</f>
        <v>0</v>
      </c>
      <c r="D39" s="62">
        <f t="shared" ref="D39:K39" si="10">SUM(D40:D43)</f>
        <v>0</v>
      </c>
      <c r="E39" s="62">
        <f t="shared" si="10"/>
        <v>0</v>
      </c>
      <c r="F39" s="62">
        <f t="shared" si="10"/>
        <v>0</v>
      </c>
      <c r="G39" s="62">
        <f t="shared" si="10"/>
        <v>0</v>
      </c>
      <c r="H39" s="62">
        <f t="shared" si="10"/>
        <v>0</v>
      </c>
      <c r="I39" s="62">
        <f t="shared" si="10"/>
        <v>0</v>
      </c>
      <c r="J39" s="62">
        <f t="shared" si="10"/>
        <v>0</v>
      </c>
      <c r="K39" s="62">
        <f t="shared" si="10"/>
        <v>0</v>
      </c>
      <c r="BY39" s="37"/>
    </row>
    <row r="40" spans="1:77">
      <c r="A40" s="675">
        <f t="shared" si="3"/>
        <v>31</v>
      </c>
      <c r="B40" s="683" t="s">
        <v>323</v>
      </c>
      <c r="C40" s="42"/>
      <c r="D40" s="42"/>
      <c r="E40" s="42"/>
      <c r="F40" s="42"/>
      <c r="G40" s="42"/>
      <c r="H40" s="42"/>
      <c r="I40" s="42"/>
      <c r="J40" s="42"/>
      <c r="K40" s="42"/>
      <c r="BY40" s="37"/>
    </row>
    <row r="41" spans="1:77">
      <c r="A41" s="675">
        <f t="shared" si="3"/>
        <v>32</v>
      </c>
      <c r="B41" s="315" t="s">
        <v>61</v>
      </c>
      <c r="C41" s="42"/>
      <c r="D41" s="42"/>
      <c r="E41" s="42"/>
      <c r="F41" s="42"/>
      <c r="G41" s="42"/>
      <c r="H41" s="42"/>
      <c r="I41" s="42"/>
      <c r="J41" s="42"/>
      <c r="K41" s="42"/>
      <c r="BY41" s="37"/>
    </row>
    <row r="42" spans="1:77">
      <c r="A42" s="675">
        <f t="shared" si="3"/>
        <v>33</v>
      </c>
      <c r="B42" s="683" t="s">
        <v>288</v>
      </c>
      <c r="C42" s="42"/>
      <c r="D42" s="42"/>
      <c r="E42" s="42"/>
      <c r="F42" s="42"/>
      <c r="G42" s="42"/>
      <c r="H42" s="42"/>
      <c r="I42" s="42"/>
      <c r="J42" s="42"/>
      <c r="K42" s="42"/>
      <c r="BY42" s="37"/>
    </row>
    <row r="43" spans="1:77">
      <c r="A43" s="675">
        <f t="shared" si="3"/>
        <v>34</v>
      </c>
      <c r="B43" s="683" t="s">
        <v>356</v>
      </c>
      <c r="C43" s="42"/>
      <c r="D43" s="42"/>
      <c r="E43" s="42"/>
      <c r="F43" s="42"/>
      <c r="G43" s="42"/>
      <c r="H43" s="42"/>
      <c r="I43" s="42"/>
      <c r="J43" s="42"/>
      <c r="K43" s="42"/>
      <c r="BY43" s="37"/>
    </row>
    <row r="44" spans="1:77">
      <c r="A44" s="675">
        <f t="shared" si="3"/>
        <v>35</v>
      </c>
      <c r="B44" s="682" t="s">
        <v>10</v>
      </c>
      <c r="C44" s="62">
        <f t="shared" ref="C44:K44" si="11">SUM(C45:C46)</f>
        <v>0</v>
      </c>
      <c r="D44" s="62">
        <f t="shared" si="11"/>
        <v>0</v>
      </c>
      <c r="E44" s="62">
        <f t="shared" si="11"/>
        <v>0</v>
      </c>
      <c r="F44" s="62">
        <f t="shared" si="11"/>
        <v>0</v>
      </c>
      <c r="G44" s="62">
        <f t="shared" si="11"/>
        <v>0</v>
      </c>
      <c r="H44" s="62">
        <f t="shared" si="11"/>
        <v>0</v>
      </c>
      <c r="I44" s="62">
        <f t="shared" si="11"/>
        <v>0</v>
      </c>
      <c r="J44" s="62">
        <f t="shared" si="11"/>
        <v>0</v>
      </c>
      <c r="K44" s="62">
        <f t="shared" si="11"/>
        <v>0</v>
      </c>
      <c r="BY44" s="37"/>
    </row>
    <row r="45" spans="1:77">
      <c r="A45" s="675">
        <f t="shared" si="3"/>
        <v>36</v>
      </c>
      <c r="B45" s="683" t="s">
        <v>287</v>
      </c>
      <c r="C45" s="42"/>
      <c r="D45" s="42"/>
      <c r="E45" s="42"/>
      <c r="F45" s="42"/>
      <c r="G45" s="42"/>
      <c r="H45" s="42"/>
      <c r="I45" s="42"/>
      <c r="J45" s="42"/>
      <c r="K45" s="42"/>
      <c r="BY45" s="37"/>
    </row>
    <row r="46" spans="1:77">
      <c r="A46" s="675">
        <f t="shared" si="3"/>
        <v>37</v>
      </c>
      <c r="B46" s="683" t="s">
        <v>513</v>
      </c>
      <c r="C46" s="42"/>
      <c r="D46" s="42"/>
      <c r="E46" s="42"/>
      <c r="F46" s="42"/>
      <c r="G46" s="42"/>
      <c r="H46" s="42"/>
      <c r="I46" s="42"/>
      <c r="J46" s="42"/>
      <c r="K46" s="42"/>
      <c r="BY46" s="37"/>
    </row>
    <row r="47" spans="1:77">
      <c r="A47" s="675">
        <f>A46+1</f>
        <v>38</v>
      </c>
      <c r="B47" s="682" t="s">
        <v>11</v>
      </c>
      <c r="C47" s="62">
        <f>SUM(C48:C51)</f>
        <v>0</v>
      </c>
      <c r="D47" s="62">
        <f t="shared" ref="D47:K47" si="12">SUM(D48:D51)</f>
        <v>0</v>
      </c>
      <c r="E47" s="62">
        <f t="shared" si="12"/>
        <v>0</v>
      </c>
      <c r="F47" s="62">
        <f t="shared" si="12"/>
        <v>0</v>
      </c>
      <c r="G47" s="62">
        <f t="shared" si="12"/>
        <v>0</v>
      </c>
      <c r="H47" s="62">
        <f t="shared" si="12"/>
        <v>0</v>
      </c>
      <c r="I47" s="62">
        <f t="shared" si="12"/>
        <v>0</v>
      </c>
      <c r="J47" s="62">
        <f t="shared" si="12"/>
        <v>0</v>
      </c>
      <c r="K47" s="62">
        <f t="shared" si="12"/>
        <v>0</v>
      </c>
      <c r="BY47" s="37"/>
    </row>
    <row r="48" spans="1:77">
      <c r="A48" s="675">
        <f>A47+1</f>
        <v>39</v>
      </c>
      <c r="B48" s="315" t="s">
        <v>60</v>
      </c>
      <c r="C48" s="42"/>
      <c r="D48" s="42"/>
      <c r="E48" s="42"/>
      <c r="F48" s="42"/>
      <c r="G48" s="42"/>
      <c r="H48" s="42"/>
      <c r="I48" s="42"/>
      <c r="J48" s="42"/>
      <c r="K48" s="42"/>
      <c r="BY48" s="37"/>
    </row>
    <row r="49" spans="1:77">
      <c r="A49" s="675">
        <f t="shared" si="3"/>
        <v>40</v>
      </c>
      <c r="B49" s="315" t="s">
        <v>59</v>
      </c>
      <c r="C49" s="42"/>
      <c r="D49" s="42"/>
      <c r="E49" s="42"/>
      <c r="F49" s="42"/>
      <c r="G49" s="42"/>
      <c r="H49" s="42"/>
      <c r="I49" s="42"/>
      <c r="J49" s="42"/>
      <c r="K49" s="42"/>
      <c r="BY49" s="37"/>
    </row>
    <row r="50" spans="1:77" ht="30">
      <c r="A50" s="675">
        <f t="shared" si="3"/>
        <v>41</v>
      </c>
      <c r="B50" s="683" t="s">
        <v>357</v>
      </c>
      <c r="C50" s="42"/>
      <c r="D50" s="42"/>
      <c r="E50" s="42"/>
      <c r="F50" s="42"/>
      <c r="G50" s="42"/>
      <c r="H50" s="42"/>
      <c r="I50" s="42"/>
      <c r="J50" s="42"/>
      <c r="K50" s="42"/>
      <c r="BY50" s="37"/>
    </row>
    <row r="51" spans="1:77">
      <c r="A51" s="675">
        <f t="shared" si="3"/>
        <v>42</v>
      </c>
      <c r="B51" s="315" t="s">
        <v>58</v>
      </c>
      <c r="C51" s="42"/>
      <c r="D51" s="42"/>
      <c r="E51" s="42"/>
      <c r="F51" s="42"/>
      <c r="G51" s="42"/>
      <c r="H51" s="42"/>
      <c r="I51" s="42"/>
      <c r="J51" s="42"/>
      <c r="K51" s="42"/>
      <c r="BY51" s="37"/>
    </row>
    <row r="52" spans="1:77">
      <c r="A52" s="675">
        <f t="shared" si="3"/>
        <v>43</v>
      </c>
      <c r="B52" s="682" t="s">
        <v>366</v>
      </c>
      <c r="C52" s="62">
        <f>SUM(C53:C57)</f>
        <v>0</v>
      </c>
      <c r="D52" s="62">
        <f t="shared" ref="D52:K52" si="13">SUM(D53:D57)</f>
        <v>0</v>
      </c>
      <c r="E52" s="62">
        <f t="shared" si="13"/>
        <v>0</v>
      </c>
      <c r="F52" s="62">
        <f t="shared" si="13"/>
        <v>0</v>
      </c>
      <c r="G52" s="62">
        <f t="shared" si="13"/>
        <v>0</v>
      </c>
      <c r="H52" s="62">
        <f t="shared" si="13"/>
        <v>0</v>
      </c>
      <c r="I52" s="62">
        <f t="shared" si="13"/>
        <v>0</v>
      </c>
      <c r="J52" s="62">
        <f t="shared" si="13"/>
        <v>0</v>
      </c>
      <c r="K52" s="62">
        <f t="shared" si="13"/>
        <v>0</v>
      </c>
      <c r="BY52" s="37"/>
    </row>
    <row r="53" spans="1:77">
      <c r="A53" s="675">
        <f t="shared" si="3"/>
        <v>44</v>
      </c>
      <c r="B53" s="315" t="s">
        <v>62</v>
      </c>
      <c r="C53" s="42"/>
      <c r="D53" s="42"/>
      <c r="E53" s="42"/>
      <c r="F53" s="42"/>
      <c r="G53" s="42"/>
      <c r="H53" s="42"/>
      <c r="I53" s="42"/>
      <c r="J53" s="42"/>
      <c r="K53" s="42"/>
      <c r="BY53" s="37"/>
    </row>
    <row r="54" spans="1:77">
      <c r="A54" s="675">
        <f t="shared" si="3"/>
        <v>45</v>
      </c>
      <c r="B54" s="315" t="s">
        <v>63</v>
      </c>
      <c r="C54" s="42"/>
      <c r="D54" s="42"/>
      <c r="E54" s="42"/>
      <c r="F54" s="42"/>
      <c r="G54" s="42"/>
      <c r="H54" s="42"/>
      <c r="I54" s="42"/>
      <c r="J54" s="42"/>
      <c r="K54" s="42"/>
      <c r="BY54" s="37"/>
    </row>
    <row r="55" spans="1:77" ht="30">
      <c r="A55" s="675">
        <f t="shared" si="3"/>
        <v>46</v>
      </c>
      <c r="B55" s="683" t="s">
        <v>289</v>
      </c>
      <c r="C55" s="42"/>
      <c r="D55" s="42"/>
      <c r="E55" s="42"/>
      <c r="F55" s="42"/>
      <c r="G55" s="42"/>
      <c r="H55" s="42"/>
      <c r="I55" s="42"/>
      <c r="J55" s="42"/>
      <c r="K55" s="42"/>
      <c r="BY55" s="37"/>
    </row>
    <row r="56" spans="1:77" ht="30">
      <c r="A56" s="675">
        <f t="shared" si="3"/>
        <v>47</v>
      </c>
      <c r="B56" s="315" t="s">
        <v>65</v>
      </c>
      <c r="C56" s="42"/>
      <c r="D56" s="42"/>
      <c r="E56" s="42"/>
      <c r="F56" s="42"/>
      <c r="G56" s="42"/>
      <c r="H56" s="42"/>
      <c r="I56" s="42"/>
      <c r="J56" s="42"/>
      <c r="K56" s="42"/>
      <c r="BY56" s="37"/>
    </row>
    <row r="57" spans="1:77">
      <c r="A57" s="675">
        <f t="shared" si="3"/>
        <v>48</v>
      </c>
      <c r="B57" s="684" t="s">
        <v>66</v>
      </c>
      <c r="C57" s="62">
        <f>SUM(C58:C59)</f>
        <v>0</v>
      </c>
      <c r="D57" s="62">
        <f t="shared" ref="D57:K57" si="14">SUM(D58:D59)</f>
        <v>0</v>
      </c>
      <c r="E57" s="62">
        <f t="shared" si="14"/>
        <v>0</v>
      </c>
      <c r="F57" s="62">
        <f t="shared" si="14"/>
        <v>0</v>
      </c>
      <c r="G57" s="62">
        <f t="shared" si="14"/>
        <v>0</v>
      </c>
      <c r="H57" s="62">
        <f t="shared" si="14"/>
        <v>0</v>
      </c>
      <c r="I57" s="62">
        <f t="shared" si="14"/>
        <v>0</v>
      </c>
      <c r="J57" s="62">
        <f t="shared" si="14"/>
        <v>0</v>
      </c>
      <c r="K57" s="62">
        <f t="shared" si="14"/>
        <v>0</v>
      </c>
      <c r="BY57" s="37"/>
    </row>
    <row r="58" spans="1:77">
      <c r="A58" s="675">
        <f t="shared" si="3"/>
        <v>49</v>
      </c>
      <c r="B58" s="685" t="s">
        <v>362</v>
      </c>
      <c r="C58" s="341"/>
      <c r="D58" s="341"/>
      <c r="E58" s="341"/>
      <c r="F58" s="341"/>
      <c r="G58" s="341"/>
      <c r="H58" s="341"/>
      <c r="I58" s="341"/>
      <c r="J58" s="341"/>
      <c r="K58" s="341"/>
      <c r="BY58" s="37"/>
    </row>
    <row r="59" spans="1:77" s="30" customFormat="1">
      <c r="A59" s="676">
        <f t="shared" si="3"/>
        <v>50</v>
      </c>
      <c r="B59" s="686" t="s">
        <v>290</v>
      </c>
      <c r="C59" s="342"/>
      <c r="D59" s="342"/>
      <c r="E59" s="342"/>
      <c r="F59" s="342"/>
      <c r="G59" s="342"/>
      <c r="H59" s="342"/>
      <c r="I59" s="342"/>
      <c r="J59" s="342"/>
      <c r="K59" s="342"/>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3"/>
      <c r="AS59" s="343"/>
      <c r="AT59" s="343"/>
      <c r="AU59" s="343"/>
      <c r="AV59" s="343"/>
      <c r="AW59" s="343"/>
      <c r="AX59" s="343"/>
      <c r="AY59" s="343"/>
      <c r="AZ59" s="343"/>
      <c r="BA59" s="343"/>
      <c r="BB59" s="343"/>
      <c r="BC59" s="343"/>
      <c r="BD59" s="343"/>
      <c r="BE59" s="343"/>
      <c r="BF59" s="343"/>
      <c r="BG59" s="343"/>
      <c r="BH59" s="343"/>
      <c r="BI59" s="343"/>
      <c r="BJ59" s="343"/>
      <c r="BK59" s="343"/>
      <c r="BL59" s="343"/>
      <c r="BM59" s="343"/>
      <c r="BN59" s="343"/>
      <c r="BO59" s="343"/>
      <c r="BP59" s="343"/>
      <c r="BQ59" s="343"/>
      <c r="BR59" s="343"/>
      <c r="BS59" s="343"/>
      <c r="BT59" s="343"/>
      <c r="BU59" s="343"/>
      <c r="BV59" s="343"/>
      <c r="BW59" s="343"/>
      <c r="BX59" s="343"/>
    </row>
    <row r="60" spans="1:77">
      <c r="A60" s="675">
        <f t="shared" si="3"/>
        <v>51</v>
      </c>
      <c r="B60" s="682" t="s">
        <v>40</v>
      </c>
      <c r="C60" s="66">
        <f>SUM(C15,C29,C39,C44,C47,C52)</f>
        <v>0</v>
      </c>
      <c r="D60" s="66">
        <f t="shared" ref="D60:K60" si="15">SUM(D15,D29,D39,D44,D47,D52)</f>
        <v>0</v>
      </c>
      <c r="E60" s="66">
        <f t="shared" si="15"/>
        <v>0</v>
      </c>
      <c r="F60" s="66">
        <f t="shared" si="15"/>
        <v>0</v>
      </c>
      <c r="G60" s="66">
        <f t="shared" si="15"/>
        <v>0</v>
      </c>
      <c r="H60" s="66">
        <f t="shared" si="15"/>
        <v>0</v>
      </c>
      <c r="I60" s="66">
        <f t="shared" si="15"/>
        <v>0</v>
      </c>
      <c r="J60" s="66">
        <f t="shared" si="15"/>
        <v>0</v>
      </c>
      <c r="K60" s="66">
        <f t="shared" si="15"/>
        <v>0</v>
      </c>
      <c r="BY60" s="37"/>
    </row>
    <row r="61" spans="1:77">
      <c r="B61" s="703"/>
      <c r="C61" s="365"/>
      <c r="D61" s="365"/>
      <c r="E61" s="365"/>
      <c r="F61" s="365"/>
      <c r="G61" s="365"/>
      <c r="H61" s="365"/>
      <c r="I61" s="365"/>
      <c r="J61" s="365"/>
      <c r="K61" s="365"/>
      <c r="BY61" s="37"/>
    </row>
    <row r="62" spans="1:77">
      <c r="B62" s="762" t="s">
        <v>818</v>
      </c>
      <c r="C62" s="365"/>
      <c r="D62" s="365"/>
      <c r="E62" s="365"/>
      <c r="F62" s="365"/>
      <c r="G62" s="365"/>
      <c r="H62" s="365"/>
      <c r="I62" s="365"/>
      <c r="J62" s="365"/>
      <c r="K62" s="365"/>
      <c r="BY62" s="37"/>
    </row>
    <row r="63" spans="1:77">
      <c r="A63" s="675">
        <f>A60+1</f>
        <v>52</v>
      </c>
      <c r="B63" s="682" t="s">
        <v>354</v>
      </c>
      <c r="C63" s="62">
        <f>SUM(C64,C67,C70,C76)</f>
        <v>0</v>
      </c>
      <c r="D63" s="62">
        <f t="shared" ref="D63:K63" si="16">SUM(D64,D67,D70,D76)</f>
        <v>0</v>
      </c>
      <c r="E63" s="62">
        <f t="shared" si="16"/>
        <v>0</v>
      </c>
      <c r="F63" s="62">
        <f t="shared" si="16"/>
        <v>0</v>
      </c>
      <c r="G63" s="62">
        <f t="shared" si="16"/>
        <v>0</v>
      </c>
      <c r="H63" s="62">
        <f t="shared" si="16"/>
        <v>0</v>
      </c>
      <c r="I63" s="62">
        <f t="shared" si="16"/>
        <v>0</v>
      </c>
      <c r="J63" s="62">
        <f t="shared" si="16"/>
        <v>0</v>
      </c>
      <c r="K63" s="62">
        <f t="shared" si="16"/>
        <v>0</v>
      </c>
      <c r="BY63" s="37"/>
    </row>
    <row r="64" spans="1:77">
      <c r="A64" s="675">
        <f>A63+1</f>
        <v>53</v>
      </c>
      <c r="B64" s="682" t="s">
        <v>1</v>
      </c>
      <c r="C64" s="62">
        <f>SUM(C65:C66)</f>
        <v>0</v>
      </c>
      <c r="D64" s="62">
        <f t="shared" ref="D64:K64" si="17">SUM(D65:D66)</f>
        <v>0</v>
      </c>
      <c r="E64" s="62">
        <f t="shared" si="17"/>
        <v>0</v>
      </c>
      <c r="F64" s="62">
        <f t="shared" si="17"/>
        <v>0</v>
      </c>
      <c r="G64" s="62">
        <f t="shared" si="17"/>
        <v>0</v>
      </c>
      <c r="H64" s="62">
        <f t="shared" si="17"/>
        <v>0</v>
      </c>
      <c r="I64" s="62">
        <f t="shared" si="17"/>
        <v>0</v>
      </c>
      <c r="J64" s="62">
        <f t="shared" si="17"/>
        <v>0</v>
      </c>
      <c r="K64" s="62">
        <f t="shared" si="17"/>
        <v>0</v>
      </c>
      <c r="BY64" s="37"/>
    </row>
    <row r="65" spans="1:77">
      <c r="A65" s="675">
        <f t="shared" ref="A65:A105" si="18">A64+1</f>
        <v>54</v>
      </c>
      <c r="B65" s="683" t="s">
        <v>1</v>
      </c>
      <c r="C65" s="62">
        <f>'Retail Bal. &amp; Loss Projections'!D4</f>
        <v>0</v>
      </c>
      <c r="D65" s="62">
        <f>'Retail Bal. &amp; Loss Projections'!E4</f>
        <v>0</v>
      </c>
      <c r="E65" s="62">
        <f>'Retail Bal. &amp; Loss Projections'!F4</f>
        <v>0</v>
      </c>
      <c r="F65" s="62">
        <f>'Retail Bal. &amp; Loss Projections'!G4</f>
        <v>0</v>
      </c>
      <c r="G65" s="62">
        <f>'Retail Bal. &amp; Loss Projections'!H4</f>
        <v>0</v>
      </c>
      <c r="H65" s="62">
        <f>'Retail Bal. &amp; Loss Projections'!I4</f>
        <v>0</v>
      </c>
      <c r="I65" s="62">
        <f>'Retail Bal. &amp; Loss Projections'!J4</f>
        <v>0</v>
      </c>
      <c r="J65" s="62">
        <f>'Retail Bal. &amp; Loss Projections'!K4</f>
        <v>0</v>
      </c>
      <c r="K65" s="62">
        <f>'Retail Bal. &amp; Loss Projections'!L4</f>
        <v>0</v>
      </c>
      <c r="BY65" s="37"/>
    </row>
    <row r="66" spans="1:77">
      <c r="A66" s="675">
        <f t="shared" si="18"/>
        <v>55</v>
      </c>
      <c r="B66" s="683" t="s">
        <v>286</v>
      </c>
      <c r="C66" s="62">
        <f>'Retail Bal. &amp; Loss Projections'!D13</f>
        <v>0</v>
      </c>
      <c r="D66" s="62">
        <f>'Retail Bal. &amp; Loss Projections'!E13</f>
        <v>0</v>
      </c>
      <c r="E66" s="62">
        <f>'Retail Bal. &amp; Loss Projections'!F13</f>
        <v>0</v>
      </c>
      <c r="F66" s="62">
        <f>'Retail Bal. &amp; Loss Projections'!G13</f>
        <v>0</v>
      </c>
      <c r="G66" s="62">
        <f>'Retail Bal. &amp; Loss Projections'!H13</f>
        <v>0</v>
      </c>
      <c r="H66" s="62">
        <f>'Retail Bal. &amp; Loss Projections'!I13</f>
        <v>0</v>
      </c>
      <c r="I66" s="62">
        <f>'Retail Bal. &amp; Loss Projections'!J13</f>
        <v>0</v>
      </c>
      <c r="J66" s="62">
        <f>'Retail Bal. &amp; Loss Projections'!K13</f>
        <v>0</v>
      </c>
      <c r="K66" s="62">
        <f>'Retail Bal. &amp; Loss Projections'!L13</f>
        <v>0</v>
      </c>
      <c r="BY66" s="37"/>
    </row>
    <row r="67" spans="1:77">
      <c r="A67" s="675">
        <f t="shared" si="18"/>
        <v>56</v>
      </c>
      <c r="B67" s="682" t="s">
        <v>2</v>
      </c>
      <c r="C67" s="62">
        <f>SUM(C68:C69)</f>
        <v>0</v>
      </c>
      <c r="D67" s="62">
        <f t="shared" ref="D67:K67" si="19">SUM(D68:D69)</f>
        <v>0</v>
      </c>
      <c r="E67" s="62">
        <f t="shared" si="19"/>
        <v>0</v>
      </c>
      <c r="F67" s="62">
        <f t="shared" si="19"/>
        <v>0</v>
      </c>
      <c r="G67" s="62">
        <f t="shared" si="19"/>
        <v>0</v>
      </c>
      <c r="H67" s="62">
        <f t="shared" si="19"/>
        <v>0</v>
      </c>
      <c r="I67" s="62">
        <f t="shared" si="19"/>
        <v>0</v>
      </c>
      <c r="J67" s="62">
        <f t="shared" si="19"/>
        <v>0</v>
      </c>
      <c r="K67" s="62">
        <f t="shared" si="19"/>
        <v>0</v>
      </c>
      <c r="BY67" s="37"/>
    </row>
    <row r="68" spans="1:77">
      <c r="A68" s="675">
        <f t="shared" si="18"/>
        <v>57</v>
      </c>
      <c r="B68" s="315" t="s">
        <v>3</v>
      </c>
      <c r="C68" s="62">
        <f>'Retail Bal. &amp; Loss Projections'!D22</f>
        <v>0</v>
      </c>
      <c r="D68" s="62">
        <f>'Retail Bal. &amp; Loss Projections'!E22</f>
        <v>0</v>
      </c>
      <c r="E68" s="62">
        <f>'Retail Bal. &amp; Loss Projections'!F22</f>
        <v>0</v>
      </c>
      <c r="F68" s="62">
        <f>'Retail Bal. &amp; Loss Projections'!G22</f>
        <v>0</v>
      </c>
      <c r="G68" s="62">
        <f>'Retail Bal. &amp; Loss Projections'!H22</f>
        <v>0</v>
      </c>
      <c r="H68" s="62">
        <f>'Retail Bal. &amp; Loss Projections'!I22</f>
        <v>0</v>
      </c>
      <c r="I68" s="62">
        <f>'Retail Bal. &amp; Loss Projections'!J22</f>
        <v>0</v>
      </c>
      <c r="J68" s="62">
        <f>'Retail Bal. &amp; Loss Projections'!K22</f>
        <v>0</v>
      </c>
      <c r="K68" s="62">
        <f>'Retail Bal. &amp; Loss Projections'!L22</f>
        <v>0</v>
      </c>
      <c r="BY68" s="37"/>
    </row>
    <row r="69" spans="1:77">
      <c r="A69" s="675">
        <f t="shared" si="18"/>
        <v>58</v>
      </c>
      <c r="B69" s="315" t="s">
        <v>4</v>
      </c>
      <c r="C69" s="62">
        <f>'Retail Bal. &amp; Loss Projections'!D31</f>
        <v>0</v>
      </c>
      <c r="D69" s="62">
        <f>'Retail Bal. &amp; Loss Projections'!E31</f>
        <v>0</v>
      </c>
      <c r="E69" s="62">
        <f>'Retail Bal. &amp; Loss Projections'!F31</f>
        <v>0</v>
      </c>
      <c r="F69" s="62">
        <f>'Retail Bal. &amp; Loss Projections'!G31</f>
        <v>0</v>
      </c>
      <c r="G69" s="62">
        <f>'Retail Bal. &amp; Loss Projections'!H31</f>
        <v>0</v>
      </c>
      <c r="H69" s="62">
        <f>'Retail Bal. &amp; Loss Projections'!I31</f>
        <v>0</v>
      </c>
      <c r="I69" s="62">
        <f>'Retail Bal. &amp; Loss Projections'!J31</f>
        <v>0</v>
      </c>
      <c r="J69" s="62">
        <f>'Retail Bal. &amp; Loss Projections'!K31</f>
        <v>0</v>
      </c>
      <c r="K69" s="62">
        <f>'Retail Bal. &amp; Loss Projections'!L31</f>
        <v>0</v>
      </c>
      <c r="BY69" s="37"/>
    </row>
    <row r="70" spans="1:77">
      <c r="A70" s="675">
        <f t="shared" si="18"/>
        <v>59</v>
      </c>
      <c r="B70" s="682" t="s">
        <v>6</v>
      </c>
      <c r="C70" s="62">
        <f>SUM(C71:C73)</f>
        <v>0</v>
      </c>
      <c r="D70" s="62">
        <f t="shared" ref="D70:K70" si="20">SUM(D71:D73)</f>
        <v>0</v>
      </c>
      <c r="E70" s="62">
        <f t="shared" si="20"/>
        <v>0</v>
      </c>
      <c r="F70" s="62">
        <f t="shared" si="20"/>
        <v>0</v>
      </c>
      <c r="G70" s="62">
        <f t="shared" si="20"/>
        <v>0</v>
      </c>
      <c r="H70" s="62">
        <f t="shared" si="20"/>
        <v>0</v>
      </c>
      <c r="I70" s="62">
        <f t="shared" si="20"/>
        <v>0</v>
      </c>
      <c r="J70" s="62">
        <f t="shared" si="20"/>
        <v>0</v>
      </c>
      <c r="K70" s="62">
        <f t="shared" si="20"/>
        <v>0</v>
      </c>
      <c r="BY70" s="37"/>
    </row>
    <row r="71" spans="1:77">
      <c r="A71" s="675">
        <f t="shared" si="18"/>
        <v>60</v>
      </c>
      <c r="B71" s="315" t="s">
        <v>7</v>
      </c>
      <c r="C71" s="42"/>
      <c r="D71" s="42"/>
      <c r="E71" s="42"/>
      <c r="F71" s="42"/>
      <c r="G71" s="42"/>
      <c r="H71" s="42"/>
      <c r="I71" s="42"/>
      <c r="J71" s="42"/>
      <c r="K71" s="42"/>
      <c r="BY71" s="37"/>
    </row>
    <row r="72" spans="1:77">
      <c r="A72" s="675">
        <f t="shared" si="18"/>
        <v>61</v>
      </c>
      <c r="B72" s="315" t="s">
        <v>8</v>
      </c>
      <c r="C72" s="42"/>
      <c r="D72" s="42"/>
      <c r="E72" s="42"/>
      <c r="F72" s="42"/>
      <c r="G72" s="42"/>
      <c r="H72" s="42"/>
      <c r="I72" s="42"/>
      <c r="J72" s="42"/>
      <c r="K72" s="42"/>
      <c r="BY72" s="37"/>
    </row>
    <row r="73" spans="1:77">
      <c r="A73" s="675">
        <f t="shared" si="18"/>
        <v>62</v>
      </c>
      <c r="B73" s="315" t="s">
        <v>9</v>
      </c>
      <c r="C73" s="62">
        <f t="shared" ref="C73:K73" si="21">SUM(C74:C75)</f>
        <v>0</v>
      </c>
      <c r="D73" s="62">
        <f t="shared" si="21"/>
        <v>0</v>
      </c>
      <c r="E73" s="62">
        <f t="shared" si="21"/>
        <v>0</v>
      </c>
      <c r="F73" s="62">
        <f t="shared" si="21"/>
        <v>0</v>
      </c>
      <c r="G73" s="62">
        <f t="shared" si="21"/>
        <v>0</v>
      </c>
      <c r="H73" s="62">
        <f t="shared" si="21"/>
        <v>0</v>
      </c>
      <c r="I73" s="62">
        <f t="shared" si="21"/>
        <v>0</v>
      </c>
      <c r="J73" s="62">
        <f t="shared" si="21"/>
        <v>0</v>
      </c>
      <c r="K73" s="62">
        <f t="shared" si="21"/>
        <v>0</v>
      </c>
      <c r="BY73" s="37"/>
    </row>
    <row r="74" spans="1:77">
      <c r="A74" s="675">
        <f t="shared" si="18"/>
        <v>63</v>
      </c>
      <c r="B74" s="683" t="s">
        <v>39</v>
      </c>
      <c r="C74" s="42"/>
      <c r="D74" s="42"/>
      <c r="E74" s="42"/>
      <c r="F74" s="42"/>
      <c r="G74" s="42"/>
      <c r="H74" s="42"/>
      <c r="I74" s="42"/>
      <c r="J74" s="42"/>
      <c r="K74" s="42"/>
      <c r="BY74" s="37"/>
    </row>
    <row r="75" spans="1:77">
      <c r="A75" s="675">
        <f t="shared" si="18"/>
        <v>64</v>
      </c>
      <c r="B75" s="683" t="s">
        <v>285</v>
      </c>
      <c r="C75" s="42"/>
      <c r="D75" s="42"/>
      <c r="E75" s="42"/>
      <c r="F75" s="42"/>
      <c r="G75" s="42"/>
      <c r="H75" s="42"/>
      <c r="I75" s="42"/>
      <c r="J75" s="42"/>
      <c r="K75" s="42"/>
      <c r="BY75" s="37"/>
    </row>
    <row r="76" spans="1:77">
      <c r="A76" s="675">
        <f t="shared" si="18"/>
        <v>65</v>
      </c>
      <c r="B76" s="682" t="s">
        <v>355</v>
      </c>
      <c r="C76" s="42"/>
      <c r="D76" s="42"/>
      <c r="E76" s="42"/>
      <c r="F76" s="42"/>
      <c r="G76" s="42"/>
      <c r="H76" s="42"/>
      <c r="I76" s="42"/>
      <c r="J76" s="42"/>
      <c r="K76" s="42"/>
      <c r="BY76" s="37"/>
    </row>
    <row r="77" spans="1:77">
      <c r="A77" s="675">
        <f t="shared" si="18"/>
        <v>66</v>
      </c>
      <c r="B77" s="682" t="s">
        <v>417</v>
      </c>
      <c r="C77" s="62">
        <f t="shared" ref="C77:K77" si="22">SUM(C78:C80,C86)</f>
        <v>0</v>
      </c>
      <c r="D77" s="62">
        <f t="shared" si="22"/>
        <v>0</v>
      </c>
      <c r="E77" s="62">
        <f t="shared" si="22"/>
        <v>0</v>
      </c>
      <c r="F77" s="62">
        <f t="shared" si="22"/>
        <v>0</v>
      </c>
      <c r="G77" s="62">
        <f t="shared" si="22"/>
        <v>0</v>
      </c>
      <c r="H77" s="62">
        <f t="shared" si="22"/>
        <v>0</v>
      </c>
      <c r="I77" s="62">
        <f t="shared" si="22"/>
        <v>0</v>
      </c>
      <c r="J77" s="62">
        <f t="shared" si="22"/>
        <v>0</v>
      </c>
      <c r="K77" s="62">
        <f t="shared" si="22"/>
        <v>0</v>
      </c>
      <c r="BY77" s="37"/>
    </row>
    <row r="78" spans="1:77">
      <c r="A78" s="675">
        <f t="shared" si="18"/>
        <v>67</v>
      </c>
      <c r="B78" s="315" t="s">
        <v>1</v>
      </c>
      <c r="C78" s="62">
        <f>'Retail Bal. &amp; Loss Projections'!D42</f>
        <v>0</v>
      </c>
      <c r="D78" s="62">
        <f>'Retail Bal. &amp; Loss Projections'!E42</f>
        <v>0</v>
      </c>
      <c r="E78" s="62">
        <f>'Retail Bal. &amp; Loss Projections'!F42</f>
        <v>0</v>
      </c>
      <c r="F78" s="62">
        <f>'Retail Bal. &amp; Loss Projections'!G42</f>
        <v>0</v>
      </c>
      <c r="G78" s="62">
        <f>'Retail Bal. &amp; Loss Projections'!H42</f>
        <v>0</v>
      </c>
      <c r="H78" s="62">
        <f>'Retail Bal. &amp; Loss Projections'!I42</f>
        <v>0</v>
      </c>
      <c r="I78" s="62">
        <f>'Retail Bal. &amp; Loss Projections'!J42</f>
        <v>0</v>
      </c>
      <c r="J78" s="62">
        <f>'Retail Bal. &amp; Loss Projections'!K42</f>
        <v>0</v>
      </c>
      <c r="K78" s="62">
        <f>'Retail Bal. &amp; Loss Projections'!L42</f>
        <v>0</v>
      </c>
      <c r="BY78" s="37"/>
    </row>
    <row r="79" spans="1:77">
      <c r="A79" s="675">
        <f t="shared" si="18"/>
        <v>68</v>
      </c>
      <c r="B79" s="315" t="s">
        <v>2</v>
      </c>
      <c r="C79" s="62">
        <f>'Retail Bal. &amp; Loss Projections'!D51</f>
        <v>0</v>
      </c>
      <c r="D79" s="62">
        <f>'Retail Bal. &amp; Loss Projections'!E51</f>
        <v>0</v>
      </c>
      <c r="E79" s="62">
        <f>'Retail Bal. &amp; Loss Projections'!F51</f>
        <v>0</v>
      </c>
      <c r="F79" s="62">
        <f>'Retail Bal. &amp; Loss Projections'!G51</f>
        <v>0</v>
      </c>
      <c r="G79" s="62">
        <f>'Retail Bal. &amp; Loss Projections'!H51</f>
        <v>0</v>
      </c>
      <c r="H79" s="62">
        <f>'Retail Bal. &amp; Loss Projections'!I51</f>
        <v>0</v>
      </c>
      <c r="I79" s="62">
        <f>'Retail Bal. &amp; Loss Projections'!J51</f>
        <v>0</v>
      </c>
      <c r="J79" s="62">
        <f>'Retail Bal. &amp; Loss Projections'!K51</f>
        <v>0</v>
      </c>
      <c r="K79" s="62">
        <f>'Retail Bal. &amp; Loss Projections'!L51</f>
        <v>0</v>
      </c>
      <c r="BY79" s="37"/>
    </row>
    <row r="80" spans="1:77">
      <c r="A80" s="675">
        <f t="shared" si="18"/>
        <v>69</v>
      </c>
      <c r="B80" s="682" t="s">
        <v>6</v>
      </c>
      <c r="C80" s="62">
        <f>SUM(C81:C83)</f>
        <v>0</v>
      </c>
      <c r="D80" s="62">
        <f t="shared" ref="D80:K80" si="23">SUM(D81:D83)</f>
        <v>0</v>
      </c>
      <c r="E80" s="62">
        <f t="shared" si="23"/>
        <v>0</v>
      </c>
      <c r="F80" s="62">
        <f t="shared" si="23"/>
        <v>0</v>
      </c>
      <c r="G80" s="62">
        <f t="shared" si="23"/>
        <v>0</v>
      </c>
      <c r="H80" s="62">
        <f t="shared" si="23"/>
        <v>0</v>
      </c>
      <c r="I80" s="62">
        <f t="shared" si="23"/>
        <v>0</v>
      </c>
      <c r="J80" s="62">
        <f t="shared" si="23"/>
        <v>0</v>
      </c>
      <c r="K80" s="62">
        <f t="shared" si="23"/>
        <v>0</v>
      </c>
      <c r="BY80" s="37"/>
    </row>
    <row r="81" spans="1:77">
      <c r="A81" s="675">
        <f t="shared" si="18"/>
        <v>70</v>
      </c>
      <c r="B81" s="683" t="s">
        <v>7</v>
      </c>
      <c r="C81" s="42"/>
      <c r="D81" s="42"/>
      <c r="E81" s="42"/>
      <c r="F81" s="42"/>
      <c r="G81" s="42"/>
      <c r="H81" s="42"/>
      <c r="I81" s="42"/>
      <c r="J81" s="42"/>
      <c r="K81" s="42"/>
      <c r="BY81" s="37"/>
    </row>
    <row r="82" spans="1:77">
      <c r="A82" s="675">
        <f t="shared" si="18"/>
        <v>71</v>
      </c>
      <c r="B82" s="683" t="s">
        <v>8</v>
      </c>
      <c r="C82" s="42"/>
      <c r="D82" s="42"/>
      <c r="E82" s="42"/>
      <c r="F82" s="42"/>
      <c r="G82" s="42"/>
      <c r="H82" s="42"/>
      <c r="I82" s="42"/>
      <c r="J82" s="42"/>
      <c r="K82" s="42"/>
      <c r="BY82" s="37"/>
    </row>
    <row r="83" spans="1:77">
      <c r="A83" s="675">
        <f t="shared" si="18"/>
        <v>72</v>
      </c>
      <c r="B83" s="683" t="s">
        <v>9</v>
      </c>
      <c r="C83" s="62">
        <f>SUM(C84:C85)</f>
        <v>0</v>
      </c>
      <c r="D83" s="62">
        <f t="shared" ref="D83:K83" si="24">SUM(D84:D85)</f>
        <v>0</v>
      </c>
      <c r="E83" s="62">
        <f t="shared" si="24"/>
        <v>0</v>
      </c>
      <c r="F83" s="62">
        <f t="shared" si="24"/>
        <v>0</v>
      </c>
      <c r="G83" s="62">
        <f t="shared" si="24"/>
        <v>0</v>
      </c>
      <c r="H83" s="62">
        <f t="shared" si="24"/>
        <v>0</v>
      </c>
      <c r="I83" s="62">
        <f t="shared" si="24"/>
        <v>0</v>
      </c>
      <c r="J83" s="62">
        <f t="shared" si="24"/>
        <v>0</v>
      </c>
      <c r="K83" s="62">
        <f t="shared" si="24"/>
        <v>0</v>
      </c>
      <c r="BY83" s="37"/>
    </row>
    <row r="84" spans="1:77">
      <c r="A84" s="675">
        <f t="shared" si="18"/>
        <v>73</v>
      </c>
      <c r="B84" s="683" t="s">
        <v>39</v>
      </c>
      <c r="C84" s="42"/>
      <c r="D84" s="42"/>
      <c r="E84" s="42"/>
      <c r="F84" s="42"/>
      <c r="G84" s="42"/>
      <c r="H84" s="42"/>
      <c r="I84" s="42"/>
      <c r="J84" s="42"/>
      <c r="K84" s="42"/>
      <c r="BY84" s="37"/>
    </row>
    <row r="85" spans="1:77">
      <c r="A85" s="675">
        <f t="shared" si="18"/>
        <v>74</v>
      </c>
      <c r="B85" s="683" t="s">
        <v>285</v>
      </c>
      <c r="C85" s="42"/>
      <c r="D85" s="42"/>
      <c r="E85" s="42"/>
      <c r="F85" s="42"/>
      <c r="G85" s="42"/>
      <c r="H85" s="42"/>
      <c r="I85" s="42"/>
      <c r="J85" s="42"/>
      <c r="K85" s="42"/>
      <c r="BY85" s="37"/>
    </row>
    <row r="86" spans="1:77">
      <c r="A86" s="675">
        <f t="shared" si="18"/>
        <v>75</v>
      </c>
      <c r="B86" s="315" t="s">
        <v>355</v>
      </c>
      <c r="C86" s="42"/>
      <c r="D86" s="42"/>
      <c r="E86" s="42"/>
      <c r="F86" s="42"/>
      <c r="G86" s="42"/>
      <c r="H86" s="42"/>
      <c r="I86" s="42"/>
      <c r="J86" s="42"/>
      <c r="K86" s="42"/>
      <c r="BY86" s="37"/>
    </row>
    <row r="87" spans="1:77">
      <c r="A87" s="675">
        <f t="shared" si="18"/>
        <v>76</v>
      </c>
      <c r="B87" s="682" t="s">
        <v>5</v>
      </c>
      <c r="C87" s="62">
        <f t="shared" ref="C87:K87" si="25">SUM(C88:C90)</f>
        <v>0</v>
      </c>
      <c r="D87" s="62">
        <f t="shared" si="25"/>
        <v>0</v>
      </c>
      <c r="E87" s="62">
        <f t="shared" si="25"/>
        <v>0</v>
      </c>
      <c r="F87" s="62">
        <f t="shared" si="25"/>
        <v>0</v>
      </c>
      <c r="G87" s="62">
        <f t="shared" si="25"/>
        <v>0</v>
      </c>
      <c r="H87" s="62">
        <f t="shared" si="25"/>
        <v>0</v>
      </c>
      <c r="I87" s="62">
        <f t="shared" si="25"/>
        <v>0</v>
      </c>
      <c r="J87" s="62">
        <f t="shared" si="25"/>
        <v>0</v>
      </c>
      <c r="K87" s="62">
        <f t="shared" si="25"/>
        <v>0</v>
      </c>
      <c r="BY87" s="37"/>
    </row>
    <row r="88" spans="1:77">
      <c r="A88" s="675">
        <f t="shared" si="18"/>
        <v>77</v>
      </c>
      <c r="B88" s="683" t="s">
        <v>323</v>
      </c>
      <c r="C88" s="42"/>
      <c r="D88" s="42"/>
      <c r="E88" s="42"/>
      <c r="F88" s="42"/>
      <c r="G88" s="42"/>
      <c r="H88" s="42"/>
      <c r="I88" s="42"/>
      <c r="J88" s="42"/>
      <c r="K88" s="42"/>
      <c r="BY88" s="37"/>
    </row>
    <row r="89" spans="1:77">
      <c r="A89" s="675">
        <f t="shared" si="18"/>
        <v>78</v>
      </c>
      <c r="B89" s="315" t="s">
        <v>61</v>
      </c>
      <c r="C89" s="62">
        <f>SUM('Retail Bal. &amp; Loss Projections'!D137,'Retail Bal. &amp; Loss Projections'!D144)</f>
        <v>0</v>
      </c>
      <c r="D89" s="62">
        <f>SUM('Retail Bal. &amp; Loss Projections'!E137,'Retail Bal. &amp; Loss Projections'!E144)</f>
        <v>0</v>
      </c>
      <c r="E89" s="62">
        <f>SUM('Retail Bal. &amp; Loss Projections'!F137,'Retail Bal. &amp; Loss Projections'!F144)</f>
        <v>0</v>
      </c>
      <c r="F89" s="62">
        <f>SUM('Retail Bal. &amp; Loss Projections'!G137,'Retail Bal. &amp; Loss Projections'!G144)</f>
        <v>0</v>
      </c>
      <c r="G89" s="62">
        <f>SUM('Retail Bal. &amp; Loss Projections'!H137,'Retail Bal. &amp; Loss Projections'!H144)</f>
        <v>0</v>
      </c>
      <c r="H89" s="62">
        <f>SUM('Retail Bal. &amp; Loss Projections'!I137,'Retail Bal. &amp; Loss Projections'!I144)</f>
        <v>0</v>
      </c>
      <c r="I89" s="62">
        <f>SUM('Retail Bal. &amp; Loss Projections'!J137,'Retail Bal. &amp; Loss Projections'!J144)</f>
        <v>0</v>
      </c>
      <c r="J89" s="62">
        <f>SUM('Retail Bal. &amp; Loss Projections'!K137,'Retail Bal. &amp; Loss Projections'!K144)</f>
        <v>0</v>
      </c>
      <c r="K89" s="62">
        <f>SUM('Retail Bal. &amp; Loss Projections'!L137,'Retail Bal. &amp; Loss Projections'!L144)</f>
        <v>0</v>
      </c>
      <c r="BY89" s="37"/>
    </row>
    <row r="90" spans="1:77">
      <c r="A90" s="675">
        <f t="shared" si="18"/>
        <v>79</v>
      </c>
      <c r="B90" s="683" t="s">
        <v>659</v>
      </c>
      <c r="C90" s="62">
        <f>SUM('Retail Bal. &amp; Loss Projections'!D60,'Retail Bal. &amp; Loss Projections'!D66,'Retail Bal. &amp; Loss Projections'!D90)</f>
        <v>0</v>
      </c>
      <c r="D90" s="62">
        <f>SUM('Retail Bal. &amp; Loss Projections'!E60,'Retail Bal. &amp; Loss Projections'!E66,'Retail Bal. &amp; Loss Projections'!E90)</f>
        <v>0</v>
      </c>
      <c r="E90" s="62">
        <f>SUM('Retail Bal. &amp; Loss Projections'!F60,'Retail Bal. &amp; Loss Projections'!F66,'Retail Bal. &amp; Loss Projections'!F90)</f>
        <v>0</v>
      </c>
      <c r="F90" s="62">
        <f>SUM('Retail Bal. &amp; Loss Projections'!G60,'Retail Bal. &amp; Loss Projections'!G66,'Retail Bal. &amp; Loss Projections'!G90)</f>
        <v>0</v>
      </c>
      <c r="G90" s="62">
        <f>SUM('Retail Bal. &amp; Loss Projections'!H60,'Retail Bal. &amp; Loss Projections'!H66,'Retail Bal. &amp; Loss Projections'!H90)</f>
        <v>0</v>
      </c>
      <c r="H90" s="62">
        <f>SUM('Retail Bal. &amp; Loss Projections'!I60,'Retail Bal. &amp; Loss Projections'!I66,'Retail Bal. &amp; Loss Projections'!I90)</f>
        <v>0</v>
      </c>
      <c r="I90" s="62">
        <f>SUM('Retail Bal. &amp; Loss Projections'!J60,'Retail Bal. &amp; Loss Projections'!J66,'Retail Bal. &amp; Loss Projections'!J90)</f>
        <v>0</v>
      </c>
      <c r="J90" s="62">
        <f>SUM('Retail Bal. &amp; Loss Projections'!K60,'Retail Bal. &amp; Loss Projections'!K66,'Retail Bal. &amp; Loss Projections'!K90)</f>
        <v>0</v>
      </c>
      <c r="K90" s="62">
        <f>SUM('Retail Bal. &amp; Loss Projections'!L60,'Retail Bal. &amp; Loss Projections'!L66,'Retail Bal. &amp; Loss Projections'!L90)</f>
        <v>0</v>
      </c>
      <c r="BY90" s="37"/>
    </row>
    <row r="91" spans="1:77">
      <c r="A91" s="675">
        <f t="shared" si="18"/>
        <v>80</v>
      </c>
      <c r="B91" s="682" t="s">
        <v>10</v>
      </c>
      <c r="C91" s="62">
        <f>SUM('Retail Bal. &amp; Loss Projections'!D72,'Retail Bal. &amp; Loss Projections'!D81,'Retail Bal. &amp; Loss Projections'!D96)</f>
        <v>0</v>
      </c>
      <c r="D91" s="62">
        <f>SUM('Retail Bal. &amp; Loss Projections'!E72,'Retail Bal. &amp; Loss Projections'!E81,'Retail Bal. &amp; Loss Projections'!E96)</f>
        <v>0</v>
      </c>
      <c r="E91" s="62">
        <f>SUM('Retail Bal. &amp; Loss Projections'!F72,'Retail Bal. &amp; Loss Projections'!F81,'Retail Bal. &amp; Loss Projections'!F96)</f>
        <v>0</v>
      </c>
      <c r="F91" s="62">
        <f>SUM('Retail Bal. &amp; Loss Projections'!G72,'Retail Bal. &amp; Loss Projections'!G81,'Retail Bal. &amp; Loss Projections'!G96)</f>
        <v>0</v>
      </c>
      <c r="G91" s="62">
        <f>SUM('Retail Bal. &amp; Loss Projections'!H72,'Retail Bal. &amp; Loss Projections'!H81,'Retail Bal. &amp; Loss Projections'!H96)</f>
        <v>0</v>
      </c>
      <c r="H91" s="62">
        <f>SUM('Retail Bal. &amp; Loss Projections'!I72,'Retail Bal. &amp; Loss Projections'!I81,'Retail Bal. &amp; Loss Projections'!I96)</f>
        <v>0</v>
      </c>
      <c r="I91" s="62">
        <f>SUM('Retail Bal. &amp; Loss Projections'!J72,'Retail Bal. &amp; Loss Projections'!J81,'Retail Bal. &amp; Loss Projections'!J96)</f>
        <v>0</v>
      </c>
      <c r="J91" s="62">
        <f>SUM('Retail Bal. &amp; Loss Projections'!K72,'Retail Bal. &amp; Loss Projections'!K81,'Retail Bal. &amp; Loss Projections'!K96)</f>
        <v>0</v>
      </c>
      <c r="K91" s="62">
        <f>SUM('Retail Bal. &amp; Loss Projections'!L72,'Retail Bal. &amp; Loss Projections'!L81,'Retail Bal. &amp; Loss Projections'!L96)</f>
        <v>0</v>
      </c>
      <c r="BY91" s="37"/>
    </row>
    <row r="92" spans="1:77">
      <c r="A92" s="675">
        <f t="shared" si="18"/>
        <v>81</v>
      </c>
      <c r="B92" s="682" t="s">
        <v>11</v>
      </c>
      <c r="C92" s="62">
        <f>SUM(C93:C96)</f>
        <v>0</v>
      </c>
      <c r="D92" s="62">
        <f t="shared" ref="D92:K92" si="26">SUM(D93:D96)</f>
        <v>0</v>
      </c>
      <c r="E92" s="62">
        <f t="shared" si="26"/>
        <v>0</v>
      </c>
      <c r="F92" s="62">
        <f t="shared" si="26"/>
        <v>0</v>
      </c>
      <c r="G92" s="62">
        <f t="shared" si="26"/>
        <v>0</v>
      </c>
      <c r="H92" s="62">
        <f t="shared" si="26"/>
        <v>0</v>
      </c>
      <c r="I92" s="62">
        <f t="shared" si="26"/>
        <v>0</v>
      </c>
      <c r="J92" s="62">
        <f t="shared" si="26"/>
        <v>0</v>
      </c>
      <c r="K92" s="62">
        <f t="shared" si="26"/>
        <v>0</v>
      </c>
      <c r="BY92" s="37"/>
    </row>
    <row r="93" spans="1:77">
      <c r="A93" s="675">
        <f t="shared" si="18"/>
        <v>82</v>
      </c>
      <c r="B93" s="315" t="s">
        <v>60</v>
      </c>
      <c r="C93" s="62">
        <f>SUM('Retail Bal. &amp; Loss Projections'!D102,'Retail Bal. &amp; Loss Projections'!D109)</f>
        <v>0</v>
      </c>
      <c r="D93" s="62">
        <f>SUM('Retail Bal. &amp; Loss Projections'!E102,'Retail Bal. &amp; Loss Projections'!E109)</f>
        <v>0</v>
      </c>
      <c r="E93" s="62">
        <f>SUM('Retail Bal. &amp; Loss Projections'!F102,'Retail Bal. &amp; Loss Projections'!F109)</f>
        <v>0</v>
      </c>
      <c r="F93" s="62">
        <f>SUM('Retail Bal. &amp; Loss Projections'!G102,'Retail Bal. &amp; Loss Projections'!G109)</f>
        <v>0</v>
      </c>
      <c r="G93" s="62">
        <f>SUM('Retail Bal. &amp; Loss Projections'!H102,'Retail Bal. &amp; Loss Projections'!H109)</f>
        <v>0</v>
      </c>
      <c r="H93" s="62">
        <f>SUM('Retail Bal. &amp; Loss Projections'!I102,'Retail Bal. &amp; Loss Projections'!I109)</f>
        <v>0</v>
      </c>
      <c r="I93" s="62">
        <f>SUM('Retail Bal. &amp; Loss Projections'!J102,'Retail Bal. &amp; Loss Projections'!J109)</f>
        <v>0</v>
      </c>
      <c r="J93" s="62">
        <f>SUM('Retail Bal. &amp; Loss Projections'!K102,'Retail Bal. &amp; Loss Projections'!K109)</f>
        <v>0</v>
      </c>
      <c r="K93" s="62">
        <f>SUM('Retail Bal. &amp; Loss Projections'!L102,'Retail Bal. &amp; Loss Projections'!L109)</f>
        <v>0</v>
      </c>
      <c r="BY93" s="37"/>
    </row>
    <row r="94" spans="1:77">
      <c r="A94" s="675">
        <f t="shared" si="18"/>
        <v>83</v>
      </c>
      <c r="B94" s="315" t="s">
        <v>59</v>
      </c>
      <c r="C94" s="62">
        <f>'Retail Bal. &amp; Loss Projections'!D130</f>
        <v>0</v>
      </c>
      <c r="D94" s="62">
        <f>'Retail Bal. &amp; Loss Projections'!E130</f>
        <v>0</v>
      </c>
      <c r="E94" s="62">
        <f>'Retail Bal. &amp; Loss Projections'!F130</f>
        <v>0</v>
      </c>
      <c r="F94" s="62">
        <f>'Retail Bal. &amp; Loss Projections'!G130</f>
        <v>0</v>
      </c>
      <c r="G94" s="62">
        <f>'Retail Bal. &amp; Loss Projections'!H130</f>
        <v>0</v>
      </c>
      <c r="H94" s="62">
        <f>'Retail Bal. &amp; Loss Projections'!I130</f>
        <v>0</v>
      </c>
      <c r="I94" s="62">
        <f>'Retail Bal. &amp; Loss Projections'!J130</f>
        <v>0</v>
      </c>
      <c r="J94" s="62">
        <f>'Retail Bal. &amp; Loss Projections'!K130</f>
        <v>0</v>
      </c>
      <c r="K94" s="62">
        <f>'Retail Bal. &amp; Loss Projections'!L130</f>
        <v>0</v>
      </c>
      <c r="BY94" s="37"/>
    </row>
    <row r="95" spans="1:77" ht="30">
      <c r="A95" s="675">
        <f t="shared" si="18"/>
        <v>84</v>
      </c>
      <c r="B95" s="683" t="s">
        <v>357</v>
      </c>
      <c r="C95" s="42"/>
      <c r="D95" s="42"/>
      <c r="E95" s="42"/>
      <c r="F95" s="42"/>
      <c r="G95" s="42"/>
      <c r="H95" s="42"/>
      <c r="I95" s="42"/>
      <c r="J95" s="42"/>
      <c r="K95" s="42"/>
      <c r="BY95" s="37"/>
    </row>
    <row r="96" spans="1:77">
      <c r="A96" s="675">
        <f t="shared" si="18"/>
        <v>85</v>
      </c>
      <c r="B96" s="315" t="s">
        <v>58</v>
      </c>
      <c r="C96" s="62">
        <f>SUM('Retail Bal. &amp; Loss Projections'!D116,'Retail Bal. &amp; Loss Projections'!D123,'Retail Bal. &amp; Loss Projections'!D151,'Retail Bal. &amp; Loss Projections'!D158)</f>
        <v>0</v>
      </c>
      <c r="D96" s="62">
        <f>SUM('Retail Bal. &amp; Loss Projections'!E116,'Retail Bal. &amp; Loss Projections'!E123,'Retail Bal. &amp; Loss Projections'!E151,'Retail Bal. &amp; Loss Projections'!E158)</f>
        <v>0</v>
      </c>
      <c r="E96" s="62">
        <f>SUM('Retail Bal. &amp; Loss Projections'!F116,'Retail Bal. &amp; Loss Projections'!F123,'Retail Bal. &amp; Loss Projections'!F151,'Retail Bal. &amp; Loss Projections'!F158)</f>
        <v>0</v>
      </c>
      <c r="F96" s="62">
        <f>SUM('Retail Bal. &amp; Loss Projections'!G116,'Retail Bal. &amp; Loss Projections'!G123,'Retail Bal. &amp; Loss Projections'!G151,'Retail Bal. &amp; Loss Projections'!G158)</f>
        <v>0</v>
      </c>
      <c r="G96" s="62">
        <f>SUM('Retail Bal. &amp; Loss Projections'!H116,'Retail Bal. &amp; Loss Projections'!H123,'Retail Bal. &amp; Loss Projections'!H151,'Retail Bal. &amp; Loss Projections'!H158)</f>
        <v>0</v>
      </c>
      <c r="H96" s="62">
        <f>SUM('Retail Bal. &amp; Loss Projections'!I116,'Retail Bal. &amp; Loss Projections'!I123,'Retail Bal. &amp; Loss Projections'!I151,'Retail Bal. &amp; Loss Projections'!I158)</f>
        <v>0</v>
      </c>
      <c r="I96" s="62">
        <f>SUM('Retail Bal. &amp; Loss Projections'!J116,'Retail Bal. &amp; Loss Projections'!J123,'Retail Bal. &amp; Loss Projections'!J151,'Retail Bal. &amp; Loss Projections'!J158)</f>
        <v>0</v>
      </c>
      <c r="J96" s="62">
        <f>SUM('Retail Bal. &amp; Loss Projections'!K116,'Retail Bal. &amp; Loss Projections'!K123,'Retail Bal. &amp; Loss Projections'!K151,'Retail Bal. &amp; Loss Projections'!K158)</f>
        <v>0</v>
      </c>
      <c r="K96" s="62">
        <f>SUM('Retail Bal. &amp; Loss Projections'!L116,'Retail Bal. &amp; Loss Projections'!L123,'Retail Bal. &amp; Loss Projections'!L151,'Retail Bal. &amp; Loss Projections'!L158)</f>
        <v>0</v>
      </c>
      <c r="BY96" s="37"/>
    </row>
    <row r="97" spans="1:77">
      <c r="A97" s="675">
        <f t="shared" si="18"/>
        <v>86</v>
      </c>
      <c r="B97" s="682" t="s">
        <v>366</v>
      </c>
      <c r="C97" s="62">
        <f>SUM(C98:C102)</f>
        <v>0</v>
      </c>
      <c r="D97" s="62">
        <f t="shared" ref="D97:K97" si="27">SUM(D98:D102)</f>
        <v>0</v>
      </c>
      <c r="E97" s="62">
        <f t="shared" si="27"/>
        <v>0</v>
      </c>
      <c r="F97" s="62">
        <f t="shared" si="27"/>
        <v>0</v>
      </c>
      <c r="G97" s="62">
        <f t="shared" si="27"/>
        <v>0</v>
      </c>
      <c r="H97" s="62">
        <f t="shared" si="27"/>
        <v>0</v>
      </c>
      <c r="I97" s="62">
        <f t="shared" si="27"/>
        <v>0</v>
      </c>
      <c r="J97" s="62">
        <f t="shared" si="27"/>
        <v>0</v>
      </c>
      <c r="K97" s="62">
        <f t="shared" si="27"/>
        <v>0</v>
      </c>
      <c r="BY97" s="37"/>
    </row>
    <row r="98" spans="1:77">
      <c r="A98" s="675">
        <f t="shared" si="18"/>
        <v>87</v>
      </c>
      <c r="B98" s="315" t="s">
        <v>62</v>
      </c>
      <c r="C98" s="42"/>
      <c r="D98" s="42"/>
      <c r="E98" s="42"/>
      <c r="F98" s="42"/>
      <c r="G98" s="42"/>
      <c r="H98" s="42"/>
      <c r="I98" s="42"/>
      <c r="J98" s="42"/>
      <c r="K98" s="42"/>
      <c r="BY98" s="37"/>
    </row>
    <row r="99" spans="1:77">
      <c r="A99" s="675">
        <f t="shared" si="18"/>
        <v>88</v>
      </c>
      <c r="B99" s="315" t="s">
        <v>63</v>
      </c>
      <c r="C99" s="42"/>
      <c r="D99" s="42"/>
      <c r="E99" s="42"/>
      <c r="F99" s="42"/>
      <c r="G99" s="42"/>
      <c r="H99" s="42"/>
      <c r="I99" s="42"/>
      <c r="J99" s="42"/>
      <c r="K99" s="42"/>
      <c r="BY99" s="37"/>
    </row>
    <row r="100" spans="1:77" ht="30">
      <c r="A100" s="675">
        <f t="shared" si="18"/>
        <v>89</v>
      </c>
      <c r="B100" s="683" t="s">
        <v>289</v>
      </c>
      <c r="C100" s="42"/>
      <c r="D100" s="42"/>
      <c r="E100" s="42"/>
      <c r="F100" s="42"/>
      <c r="G100" s="42"/>
      <c r="H100" s="42"/>
      <c r="I100" s="42"/>
      <c r="J100" s="42"/>
      <c r="K100" s="42"/>
      <c r="BY100" s="37"/>
    </row>
    <row r="101" spans="1:77" ht="30">
      <c r="A101" s="675">
        <f t="shared" si="18"/>
        <v>90</v>
      </c>
      <c r="B101" s="315" t="s">
        <v>65</v>
      </c>
      <c r="C101" s="42"/>
      <c r="D101" s="42"/>
      <c r="E101" s="42"/>
      <c r="F101" s="42"/>
      <c r="G101" s="42"/>
      <c r="H101" s="42"/>
      <c r="I101" s="42"/>
      <c r="J101" s="42"/>
      <c r="K101" s="42"/>
      <c r="BY101" s="37"/>
    </row>
    <row r="102" spans="1:77" s="26" customFormat="1">
      <c r="A102" s="675">
        <f t="shared" si="18"/>
        <v>91</v>
      </c>
      <c r="B102" s="684" t="s">
        <v>66</v>
      </c>
      <c r="C102" s="62">
        <f>SUM(C103:C104)</f>
        <v>0</v>
      </c>
      <c r="D102" s="62">
        <f t="shared" ref="D102:K102" si="28">SUM(D103:D104)</f>
        <v>0</v>
      </c>
      <c r="E102" s="62">
        <f t="shared" si="28"/>
        <v>0</v>
      </c>
      <c r="F102" s="62">
        <f t="shared" si="28"/>
        <v>0</v>
      </c>
      <c r="G102" s="62">
        <f t="shared" si="28"/>
        <v>0</v>
      </c>
      <c r="H102" s="62">
        <f t="shared" si="28"/>
        <v>0</v>
      </c>
      <c r="I102" s="62">
        <f t="shared" si="28"/>
        <v>0</v>
      </c>
      <c r="J102" s="62">
        <f t="shared" si="28"/>
        <v>0</v>
      </c>
      <c r="K102" s="62">
        <f t="shared" si="28"/>
        <v>0</v>
      </c>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c r="AH102" s="318"/>
      <c r="AI102" s="318"/>
      <c r="AJ102" s="318"/>
      <c r="AK102" s="318"/>
      <c r="AL102" s="318"/>
      <c r="AM102" s="318"/>
      <c r="AN102" s="318"/>
      <c r="AO102" s="318"/>
      <c r="AP102" s="318"/>
      <c r="AQ102" s="318"/>
      <c r="AR102" s="318"/>
      <c r="AS102" s="318"/>
      <c r="AT102" s="318"/>
      <c r="AU102" s="318"/>
      <c r="AV102" s="318"/>
      <c r="AW102" s="318"/>
      <c r="AX102" s="318"/>
      <c r="AY102" s="318"/>
      <c r="AZ102" s="318"/>
      <c r="BA102" s="318"/>
      <c r="BB102" s="318"/>
      <c r="BC102" s="318"/>
      <c r="BD102" s="318"/>
      <c r="BE102" s="318"/>
      <c r="BF102" s="318"/>
      <c r="BG102" s="318"/>
      <c r="BH102" s="318"/>
      <c r="BI102" s="318"/>
      <c r="BJ102" s="318"/>
      <c r="BK102" s="318"/>
      <c r="BL102" s="318"/>
      <c r="BM102" s="318"/>
      <c r="BN102" s="318"/>
      <c r="BO102" s="318"/>
      <c r="BP102" s="318"/>
      <c r="BQ102" s="318"/>
      <c r="BR102" s="318"/>
      <c r="BS102" s="318"/>
      <c r="BT102" s="318"/>
      <c r="BU102" s="318"/>
      <c r="BV102" s="318"/>
      <c r="BW102" s="318"/>
      <c r="BX102" s="318"/>
    </row>
    <row r="103" spans="1:77" s="26" customFormat="1">
      <c r="A103" s="675">
        <f t="shared" si="18"/>
        <v>92</v>
      </c>
      <c r="B103" s="685" t="s">
        <v>362</v>
      </c>
      <c r="C103" s="341"/>
      <c r="D103" s="341"/>
      <c r="E103" s="341"/>
      <c r="F103" s="341"/>
      <c r="G103" s="341"/>
      <c r="H103" s="341"/>
      <c r="I103" s="341"/>
      <c r="J103" s="341"/>
      <c r="K103" s="341"/>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318"/>
      <c r="AY103" s="318"/>
      <c r="AZ103" s="318"/>
      <c r="BA103" s="318"/>
      <c r="BB103" s="318"/>
      <c r="BC103" s="318"/>
      <c r="BD103" s="318"/>
      <c r="BE103" s="318"/>
      <c r="BF103" s="318"/>
      <c r="BG103" s="318"/>
      <c r="BH103" s="318"/>
      <c r="BI103" s="318"/>
      <c r="BJ103" s="318"/>
      <c r="BK103" s="318"/>
      <c r="BL103" s="318"/>
      <c r="BM103" s="318"/>
      <c r="BN103" s="318"/>
      <c r="BO103" s="318"/>
      <c r="BP103" s="318"/>
      <c r="BQ103" s="318"/>
      <c r="BR103" s="318"/>
      <c r="BS103" s="318"/>
      <c r="BT103" s="318"/>
      <c r="BU103" s="318"/>
      <c r="BV103" s="318"/>
      <c r="BW103" s="318"/>
      <c r="BX103" s="318"/>
    </row>
    <row r="104" spans="1:77" s="30" customFormat="1">
      <c r="A104" s="675">
        <f t="shared" si="18"/>
        <v>93</v>
      </c>
      <c r="B104" s="686" t="s">
        <v>290</v>
      </c>
      <c r="C104" s="342"/>
      <c r="D104" s="342"/>
      <c r="E104" s="342"/>
      <c r="F104" s="342"/>
      <c r="G104" s="342"/>
      <c r="H104" s="342"/>
      <c r="I104" s="342"/>
      <c r="J104" s="342"/>
      <c r="K104" s="342"/>
      <c r="L104" s="343"/>
      <c r="M104" s="343"/>
      <c r="N104" s="343"/>
      <c r="O104" s="343"/>
      <c r="P104" s="343"/>
      <c r="Q104" s="343"/>
      <c r="R104" s="343"/>
      <c r="S104" s="343"/>
      <c r="T104" s="343"/>
      <c r="U104" s="343"/>
      <c r="V104" s="343"/>
      <c r="W104" s="343"/>
      <c r="X104" s="343"/>
      <c r="Y104" s="343"/>
      <c r="Z104" s="343"/>
      <c r="AA104" s="343"/>
      <c r="AB104" s="343"/>
      <c r="AC104" s="343"/>
      <c r="AD104" s="343"/>
      <c r="AE104" s="343"/>
      <c r="AF104" s="343"/>
      <c r="AG104" s="343"/>
      <c r="AH104" s="343"/>
      <c r="AI104" s="343"/>
      <c r="AJ104" s="343"/>
      <c r="AK104" s="343"/>
      <c r="AL104" s="343"/>
      <c r="AM104" s="343"/>
      <c r="AN104" s="343"/>
      <c r="AO104" s="343"/>
      <c r="AP104" s="343"/>
      <c r="AQ104" s="343"/>
      <c r="AR104" s="343"/>
      <c r="AS104" s="343"/>
      <c r="AT104" s="343"/>
      <c r="AU104" s="343"/>
      <c r="AV104" s="343"/>
      <c r="AW104" s="343"/>
      <c r="AX104" s="343"/>
      <c r="AY104" s="343"/>
      <c r="AZ104" s="343"/>
      <c r="BA104" s="343"/>
      <c r="BB104" s="343"/>
      <c r="BC104" s="343"/>
      <c r="BD104" s="343"/>
      <c r="BE104" s="343"/>
      <c r="BF104" s="343"/>
      <c r="BG104" s="343"/>
      <c r="BH104" s="343"/>
      <c r="BI104" s="343"/>
      <c r="BJ104" s="343"/>
      <c r="BK104" s="343"/>
      <c r="BL104" s="343"/>
      <c r="BM104" s="343"/>
      <c r="BN104" s="343"/>
      <c r="BO104" s="343"/>
      <c r="BP104" s="343"/>
      <c r="BQ104" s="343"/>
      <c r="BR104" s="343"/>
      <c r="BS104" s="343"/>
      <c r="BT104" s="343"/>
      <c r="BU104" s="343"/>
      <c r="BV104" s="343"/>
      <c r="BW104" s="343"/>
      <c r="BX104" s="343"/>
    </row>
    <row r="105" spans="1:77">
      <c r="A105" s="675">
        <f t="shared" si="18"/>
        <v>94</v>
      </c>
      <c r="B105" s="682" t="s">
        <v>40</v>
      </c>
      <c r="C105" s="66">
        <f t="shared" ref="C105:K105" si="29">SUM(C63,C77,C87,C91,C92,C97)</f>
        <v>0</v>
      </c>
      <c r="D105" s="66">
        <f t="shared" si="29"/>
        <v>0</v>
      </c>
      <c r="E105" s="66">
        <f t="shared" si="29"/>
        <v>0</v>
      </c>
      <c r="F105" s="66">
        <f t="shared" si="29"/>
        <v>0</v>
      </c>
      <c r="G105" s="66">
        <f t="shared" si="29"/>
        <v>0</v>
      </c>
      <c r="H105" s="66">
        <f t="shared" si="29"/>
        <v>0</v>
      </c>
      <c r="I105" s="66">
        <f t="shared" si="29"/>
        <v>0</v>
      </c>
      <c r="J105" s="66">
        <f t="shared" si="29"/>
        <v>0</v>
      </c>
      <c r="K105" s="66">
        <f t="shared" si="29"/>
        <v>0</v>
      </c>
      <c r="BY105" s="37"/>
    </row>
    <row r="106" spans="1:77">
      <c r="B106" s="703"/>
      <c r="C106" s="365"/>
      <c r="D106" s="365"/>
      <c r="E106" s="365"/>
      <c r="F106" s="365"/>
      <c r="G106" s="365"/>
      <c r="H106" s="365"/>
      <c r="I106" s="365"/>
      <c r="J106" s="365"/>
      <c r="K106" s="365"/>
      <c r="BY106" s="37"/>
    </row>
    <row r="107" spans="1:77" ht="30">
      <c r="B107" s="681" t="s">
        <v>418</v>
      </c>
      <c r="C107" s="365"/>
      <c r="D107" s="365"/>
      <c r="E107" s="365"/>
      <c r="F107" s="365"/>
      <c r="G107" s="365"/>
      <c r="H107" s="365"/>
      <c r="I107" s="365"/>
      <c r="J107" s="365"/>
      <c r="K107" s="365"/>
      <c r="BY107" s="37"/>
    </row>
    <row r="108" spans="1:77">
      <c r="A108" s="675">
        <f>A105+1</f>
        <v>95</v>
      </c>
      <c r="B108" s="682" t="s">
        <v>354</v>
      </c>
      <c r="C108" s="62">
        <f t="shared" ref="C108:K108" si="30">SUM(C109:C112)</f>
        <v>0</v>
      </c>
      <c r="D108" s="62">
        <f t="shared" si="30"/>
        <v>0</v>
      </c>
      <c r="E108" s="62">
        <f t="shared" si="30"/>
        <v>0</v>
      </c>
      <c r="F108" s="62">
        <f t="shared" si="30"/>
        <v>0</v>
      </c>
      <c r="G108" s="62">
        <f t="shared" si="30"/>
        <v>0</v>
      </c>
      <c r="H108" s="62">
        <f t="shared" si="30"/>
        <v>0</v>
      </c>
      <c r="I108" s="62">
        <f t="shared" si="30"/>
        <v>0</v>
      </c>
      <c r="J108" s="62">
        <f t="shared" si="30"/>
        <v>0</v>
      </c>
      <c r="K108" s="62">
        <f t="shared" si="30"/>
        <v>0</v>
      </c>
      <c r="BY108" s="37"/>
    </row>
    <row r="109" spans="1:77">
      <c r="A109" s="675">
        <f>A108+1</f>
        <v>96</v>
      </c>
      <c r="B109" s="315" t="s">
        <v>1</v>
      </c>
      <c r="C109" s="62">
        <f t="shared" ref="C109:K109" si="31">C16-C64</f>
        <v>0</v>
      </c>
      <c r="D109" s="62">
        <f t="shared" si="31"/>
        <v>0</v>
      </c>
      <c r="E109" s="62">
        <f t="shared" si="31"/>
        <v>0</v>
      </c>
      <c r="F109" s="62">
        <f t="shared" si="31"/>
        <v>0</v>
      </c>
      <c r="G109" s="62">
        <f t="shared" si="31"/>
        <v>0</v>
      </c>
      <c r="H109" s="62">
        <f t="shared" si="31"/>
        <v>0</v>
      </c>
      <c r="I109" s="62">
        <f t="shared" si="31"/>
        <v>0</v>
      </c>
      <c r="J109" s="62">
        <f t="shared" si="31"/>
        <v>0</v>
      </c>
      <c r="K109" s="62">
        <f t="shared" si="31"/>
        <v>0</v>
      </c>
      <c r="BY109" s="37"/>
    </row>
    <row r="110" spans="1:77">
      <c r="A110" s="675">
        <f t="shared" ref="A110:A121" si="32">A109+1</f>
        <v>97</v>
      </c>
      <c r="B110" s="315" t="s">
        <v>2</v>
      </c>
      <c r="C110" s="62">
        <f t="shared" ref="C110:K110" si="33">C19-C67</f>
        <v>0</v>
      </c>
      <c r="D110" s="62">
        <f t="shared" si="33"/>
        <v>0</v>
      </c>
      <c r="E110" s="62">
        <f t="shared" si="33"/>
        <v>0</v>
      </c>
      <c r="F110" s="62">
        <f t="shared" si="33"/>
        <v>0</v>
      </c>
      <c r="G110" s="62">
        <f t="shared" si="33"/>
        <v>0</v>
      </c>
      <c r="H110" s="62">
        <f t="shared" si="33"/>
        <v>0</v>
      </c>
      <c r="I110" s="62">
        <f t="shared" si="33"/>
        <v>0</v>
      </c>
      <c r="J110" s="62">
        <f t="shared" si="33"/>
        <v>0</v>
      </c>
      <c r="K110" s="62">
        <f t="shared" si="33"/>
        <v>0</v>
      </c>
      <c r="BY110" s="37"/>
    </row>
    <row r="111" spans="1:77">
      <c r="A111" s="675">
        <f t="shared" si="32"/>
        <v>98</v>
      </c>
      <c r="B111" s="315" t="s">
        <v>6</v>
      </c>
      <c r="C111" s="62">
        <f t="shared" ref="C111:K111" si="34">C22-C70</f>
        <v>0</v>
      </c>
      <c r="D111" s="62">
        <f t="shared" si="34"/>
        <v>0</v>
      </c>
      <c r="E111" s="62">
        <f t="shared" si="34"/>
        <v>0</v>
      </c>
      <c r="F111" s="62">
        <f t="shared" si="34"/>
        <v>0</v>
      </c>
      <c r="G111" s="62">
        <f t="shared" si="34"/>
        <v>0</v>
      </c>
      <c r="H111" s="62">
        <f t="shared" si="34"/>
        <v>0</v>
      </c>
      <c r="I111" s="62">
        <f t="shared" si="34"/>
        <v>0</v>
      </c>
      <c r="J111" s="62">
        <f t="shared" si="34"/>
        <v>0</v>
      </c>
      <c r="K111" s="62">
        <f t="shared" si="34"/>
        <v>0</v>
      </c>
      <c r="BY111" s="37"/>
    </row>
    <row r="112" spans="1:77">
      <c r="A112" s="675">
        <f t="shared" si="32"/>
        <v>99</v>
      </c>
      <c r="B112" s="315" t="s">
        <v>355</v>
      </c>
      <c r="C112" s="62">
        <f t="shared" ref="C112:K112" si="35">C28-C76</f>
        <v>0</v>
      </c>
      <c r="D112" s="62">
        <f t="shared" si="35"/>
        <v>0</v>
      </c>
      <c r="E112" s="62">
        <f t="shared" si="35"/>
        <v>0</v>
      </c>
      <c r="F112" s="62">
        <f t="shared" si="35"/>
        <v>0</v>
      </c>
      <c r="G112" s="62">
        <f t="shared" si="35"/>
        <v>0</v>
      </c>
      <c r="H112" s="62">
        <f t="shared" si="35"/>
        <v>0</v>
      </c>
      <c r="I112" s="62">
        <f t="shared" si="35"/>
        <v>0</v>
      </c>
      <c r="J112" s="62">
        <f t="shared" si="35"/>
        <v>0</v>
      </c>
      <c r="K112" s="62">
        <f t="shared" si="35"/>
        <v>0</v>
      </c>
      <c r="BY112" s="37"/>
    </row>
    <row r="113" spans="1:77">
      <c r="A113" s="675">
        <f>A112+1</f>
        <v>100</v>
      </c>
      <c r="B113" s="682" t="s">
        <v>417</v>
      </c>
      <c r="C113" s="62">
        <f t="shared" ref="C113:K113" si="36">SUM(C114:C116)</f>
        <v>0</v>
      </c>
      <c r="D113" s="62">
        <f t="shared" si="36"/>
        <v>0</v>
      </c>
      <c r="E113" s="62">
        <f t="shared" si="36"/>
        <v>0</v>
      </c>
      <c r="F113" s="62">
        <f t="shared" si="36"/>
        <v>0</v>
      </c>
      <c r="G113" s="62">
        <f t="shared" si="36"/>
        <v>0</v>
      </c>
      <c r="H113" s="62">
        <f t="shared" si="36"/>
        <v>0</v>
      </c>
      <c r="I113" s="62">
        <f t="shared" si="36"/>
        <v>0</v>
      </c>
      <c r="J113" s="62">
        <f t="shared" si="36"/>
        <v>0</v>
      </c>
      <c r="K113" s="62">
        <f t="shared" si="36"/>
        <v>0</v>
      </c>
      <c r="BY113" s="37"/>
    </row>
    <row r="114" spans="1:77">
      <c r="A114" s="675">
        <f t="shared" si="32"/>
        <v>101</v>
      </c>
      <c r="B114" s="683" t="s">
        <v>283</v>
      </c>
      <c r="C114" s="62">
        <f t="shared" ref="C114:K114" si="37">SUM(C30,C31)-SUM(C78,C79)</f>
        <v>0</v>
      </c>
      <c r="D114" s="62">
        <f t="shared" si="37"/>
        <v>0</v>
      </c>
      <c r="E114" s="62">
        <f t="shared" si="37"/>
        <v>0</v>
      </c>
      <c r="F114" s="62">
        <f t="shared" si="37"/>
        <v>0</v>
      </c>
      <c r="G114" s="62">
        <f t="shared" si="37"/>
        <v>0</v>
      </c>
      <c r="H114" s="62">
        <f t="shared" si="37"/>
        <v>0</v>
      </c>
      <c r="I114" s="62">
        <f t="shared" si="37"/>
        <v>0</v>
      </c>
      <c r="J114" s="62">
        <f t="shared" si="37"/>
        <v>0</v>
      </c>
      <c r="K114" s="62">
        <f t="shared" si="37"/>
        <v>0</v>
      </c>
      <c r="BY114" s="37"/>
    </row>
    <row r="115" spans="1:77">
      <c r="A115" s="675">
        <f t="shared" si="32"/>
        <v>102</v>
      </c>
      <c r="B115" s="683" t="s">
        <v>6</v>
      </c>
      <c r="C115" s="62">
        <f t="shared" ref="C115:K115" si="38">C32-C80</f>
        <v>0</v>
      </c>
      <c r="D115" s="62">
        <f t="shared" si="38"/>
        <v>0</v>
      </c>
      <c r="E115" s="62">
        <f t="shared" si="38"/>
        <v>0</v>
      </c>
      <c r="F115" s="62">
        <f t="shared" si="38"/>
        <v>0</v>
      </c>
      <c r="G115" s="62">
        <f t="shared" si="38"/>
        <v>0</v>
      </c>
      <c r="H115" s="62">
        <f t="shared" si="38"/>
        <v>0</v>
      </c>
      <c r="I115" s="62">
        <f t="shared" si="38"/>
        <v>0</v>
      </c>
      <c r="J115" s="62">
        <f t="shared" si="38"/>
        <v>0</v>
      </c>
      <c r="K115" s="62">
        <f t="shared" si="38"/>
        <v>0</v>
      </c>
      <c r="BY115" s="37"/>
    </row>
    <row r="116" spans="1:77">
      <c r="A116" s="675">
        <f t="shared" si="32"/>
        <v>103</v>
      </c>
      <c r="B116" s="315" t="s">
        <v>355</v>
      </c>
      <c r="C116" s="62">
        <f t="shared" ref="C116:K117" si="39">C38-C86</f>
        <v>0</v>
      </c>
      <c r="D116" s="62">
        <f t="shared" si="39"/>
        <v>0</v>
      </c>
      <c r="E116" s="62">
        <f t="shared" si="39"/>
        <v>0</v>
      </c>
      <c r="F116" s="62">
        <f t="shared" si="39"/>
        <v>0</v>
      </c>
      <c r="G116" s="62">
        <f t="shared" si="39"/>
        <v>0</v>
      </c>
      <c r="H116" s="62">
        <f t="shared" si="39"/>
        <v>0</v>
      </c>
      <c r="I116" s="62">
        <f t="shared" si="39"/>
        <v>0</v>
      </c>
      <c r="J116" s="62">
        <f t="shared" si="39"/>
        <v>0</v>
      </c>
      <c r="K116" s="62">
        <f t="shared" si="39"/>
        <v>0</v>
      </c>
      <c r="BY116" s="37"/>
    </row>
    <row r="117" spans="1:77">
      <c r="A117" s="675">
        <f t="shared" si="32"/>
        <v>104</v>
      </c>
      <c r="B117" s="682" t="s">
        <v>5</v>
      </c>
      <c r="C117" s="62">
        <f t="shared" si="39"/>
        <v>0</v>
      </c>
      <c r="D117" s="62">
        <f t="shared" si="39"/>
        <v>0</v>
      </c>
      <c r="E117" s="62">
        <f t="shared" si="39"/>
        <v>0</v>
      </c>
      <c r="F117" s="62">
        <f t="shared" si="39"/>
        <v>0</v>
      </c>
      <c r="G117" s="62">
        <f t="shared" si="39"/>
        <v>0</v>
      </c>
      <c r="H117" s="62">
        <f t="shared" si="39"/>
        <v>0</v>
      </c>
      <c r="I117" s="62">
        <f t="shared" si="39"/>
        <v>0</v>
      </c>
      <c r="J117" s="62">
        <f t="shared" si="39"/>
        <v>0</v>
      </c>
      <c r="K117" s="62">
        <f t="shared" si="39"/>
        <v>0</v>
      </c>
      <c r="BY117" s="37"/>
    </row>
    <row r="118" spans="1:77">
      <c r="A118" s="675">
        <f t="shared" si="32"/>
        <v>105</v>
      </c>
      <c r="B118" s="682" t="s">
        <v>10</v>
      </c>
      <c r="C118" s="62">
        <f t="shared" ref="C118:K118" si="40">C44-C91</f>
        <v>0</v>
      </c>
      <c r="D118" s="62">
        <f t="shared" si="40"/>
        <v>0</v>
      </c>
      <c r="E118" s="62">
        <f t="shared" si="40"/>
        <v>0</v>
      </c>
      <c r="F118" s="62">
        <f t="shared" si="40"/>
        <v>0</v>
      </c>
      <c r="G118" s="62">
        <f t="shared" si="40"/>
        <v>0</v>
      </c>
      <c r="H118" s="62">
        <f t="shared" si="40"/>
        <v>0</v>
      </c>
      <c r="I118" s="62">
        <f t="shared" si="40"/>
        <v>0</v>
      </c>
      <c r="J118" s="62">
        <f t="shared" si="40"/>
        <v>0</v>
      </c>
      <c r="K118" s="62">
        <f t="shared" si="40"/>
        <v>0</v>
      </c>
      <c r="BY118" s="37"/>
    </row>
    <row r="119" spans="1:77">
      <c r="A119" s="675">
        <f t="shared" si="32"/>
        <v>106</v>
      </c>
      <c r="B119" s="682" t="s">
        <v>11</v>
      </c>
      <c r="C119" s="62">
        <f t="shared" ref="C119:K119" si="41">C47-C92</f>
        <v>0</v>
      </c>
      <c r="D119" s="62">
        <f t="shared" si="41"/>
        <v>0</v>
      </c>
      <c r="E119" s="62">
        <f t="shared" si="41"/>
        <v>0</v>
      </c>
      <c r="F119" s="62">
        <f t="shared" si="41"/>
        <v>0</v>
      </c>
      <c r="G119" s="62">
        <f t="shared" si="41"/>
        <v>0</v>
      </c>
      <c r="H119" s="62">
        <f t="shared" si="41"/>
        <v>0</v>
      </c>
      <c r="I119" s="62">
        <f t="shared" si="41"/>
        <v>0</v>
      </c>
      <c r="J119" s="62">
        <f t="shared" si="41"/>
        <v>0</v>
      </c>
      <c r="K119" s="62">
        <f t="shared" si="41"/>
        <v>0</v>
      </c>
      <c r="BY119" s="37"/>
    </row>
    <row r="120" spans="1:77" s="30" customFormat="1">
      <c r="A120" s="676">
        <f t="shared" si="32"/>
        <v>107</v>
      </c>
      <c r="B120" s="696" t="s">
        <v>366</v>
      </c>
      <c r="C120" s="67">
        <f t="shared" ref="C120:K120" si="42">C52-C97</f>
        <v>0</v>
      </c>
      <c r="D120" s="67">
        <f t="shared" si="42"/>
        <v>0</v>
      </c>
      <c r="E120" s="67">
        <f t="shared" si="42"/>
        <v>0</v>
      </c>
      <c r="F120" s="67">
        <f t="shared" si="42"/>
        <v>0</v>
      </c>
      <c r="G120" s="67">
        <f t="shared" si="42"/>
        <v>0</v>
      </c>
      <c r="H120" s="67">
        <f t="shared" si="42"/>
        <v>0</v>
      </c>
      <c r="I120" s="67">
        <f t="shared" si="42"/>
        <v>0</v>
      </c>
      <c r="J120" s="67">
        <f t="shared" si="42"/>
        <v>0</v>
      </c>
      <c r="K120" s="67">
        <f t="shared" si="42"/>
        <v>0</v>
      </c>
      <c r="L120" s="343"/>
      <c r="M120" s="343"/>
      <c r="N120" s="343"/>
      <c r="O120" s="343"/>
      <c r="P120" s="343"/>
      <c r="Q120" s="343"/>
      <c r="R120" s="343"/>
      <c r="S120" s="343"/>
      <c r="T120" s="343"/>
      <c r="U120" s="343"/>
      <c r="V120" s="343"/>
      <c r="W120" s="343"/>
      <c r="X120" s="343"/>
      <c r="Y120" s="343"/>
      <c r="Z120" s="343"/>
      <c r="AA120" s="343"/>
      <c r="AB120" s="343"/>
      <c r="AC120" s="343"/>
      <c r="AD120" s="343"/>
      <c r="AE120" s="343"/>
      <c r="AF120" s="343"/>
      <c r="AG120" s="343"/>
      <c r="AH120" s="343"/>
      <c r="AI120" s="343"/>
      <c r="AJ120" s="343"/>
      <c r="AK120" s="343"/>
      <c r="AL120" s="343"/>
      <c r="AM120" s="343"/>
      <c r="AN120" s="343"/>
      <c r="AO120" s="343"/>
      <c r="AP120" s="343"/>
      <c r="AQ120" s="343"/>
      <c r="AR120" s="343"/>
      <c r="AS120" s="343"/>
      <c r="AT120" s="343"/>
      <c r="AU120" s="343"/>
      <c r="AV120" s="343"/>
      <c r="AW120" s="343"/>
      <c r="AX120" s="343"/>
      <c r="AY120" s="343"/>
      <c r="AZ120" s="343"/>
      <c r="BA120" s="343"/>
      <c r="BB120" s="343"/>
      <c r="BC120" s="343"/>
      <c r="BD120" s="343"/>
      <c r="BE120" s="343"/>
      <c r="BF120" s="343"/>
      <c r="BG120" s="343"/>
      <c r="BH120" s="343"/>
      <c r="BI120" s="343"/>
      <c r="BJ120" s="343"/>
      <c r="BK120" s="343"/>
      <c r="BL120" s="343"/>
      <c r="BM120" s="343"/>
      <c r="BN120" s="343"/>
      <c r="BO120" s="343"/>
      <c r="BP120" s="343"/>
      <c r="BQ120" s="343"/>
      <c r="BR120" s="343"/>
      <c r="BS120" s="343"/>
      <c r="BT120" s="343"/>
      <c r="BU120" s="343"/>
      <c r="BV120" s="343"/>
      <c r="BW120" s="343"/>
      <c r="BX120" s="343"/>
    </row>
    <row r="121" spans="1:77" ht="30">
      <c r="A121" s="675">
        <f t="shared" si="32"/>
        <v>108</v>
      </c>
      <c r="B121" s="682" t="s">
        <v>419</v>
      </c>
      <c r="C121" s="68">
        <f t="shared" ref="C121:K121" si="43">SUM(C108,C113,C117:C120)</f>
        <v>0</v>
      </c>
      <c r="D121" s="68">
        <f t="shared" si="43"/>
        <v>0</v>
      </c>
      <c r="E121" s="68">
        <f t="shared" si="43"/>
        <v>0</v>
      </c>
      <c r="F121" s="68">
        <f t="shared" si="43"/>
        <v>0</v>
      </c>
      <c r="G121" s="68">
        <f t="shared" si="43"/>
        <v>0</v>
      </c>
      <c r="H121" s="68">
        <f t="shared" si="43"/>
        <v>0</v>
      </c>
      <c r="I121" s="68">
        <f t="shared" si="43"/>
        <v>0</v>
      </c>
      <c r="J121" s="68">
        <f t="shared" si="43"/>
        <v>0</v>
      </c>
      <c r="K121" s="68">
        <f t="shared" si="43"/>
        <v>0</v>
      </c>
      <c r="BY121" s="37"/>
    </row>
    <row r="122" spans="1:77">
      <c r="B122" s="703"/>
      <c r="C122" s="365"/>
      <c r="D122" s="365"/>
      <c r="E122" s="365"/>
      <c r="F122" s="365"/>
      <c r="G122" s="365"/>
      <c r="H122" s="365"/>
      <c r="I122" s="365"/>
      <c r="J122" s="365"/>
      <c r="K122" s="365"/>
      <c r="BY122" s="37"/>
    </row>
    <row r="123" spans="1:77">
      <c r="A123" s="675">
        <f>A121+1</f>
        <v>109</v>
      </c>
      <c r="B123" s="682" t="s">
        <v>79</v>
      </c>
      <c r="C123" s="42"/>
      <c r="D123" s="42"/>
      <c r="E123" s="42"/>
      <c r="F123" s="42"/>
      <c r="G123" s="42"/>
      <c r="H123" s="42"/>
      <c r="I123" s="42"/>
      <c r="J123" s="42"/>
      <c r="K123" s="42"/>
      <c r="BY123" s="37"/>
    </row>
    <row r="124" spans="1:77" s="30" customFormat="1">
      <c r="A124" s="676">
        <f>A123+1</f>
        <v>110</v>
      </c>
      <c r="B124" s="696" t="s">
        <v>81</v>
      </c>
      <c r="C124" s="62">
        <f>'Income Statement Worksheet'!D129</f>
        <v>0</v>
      </c>
      <c r="D124" s="62">
        <f>'Income Statement Worksheet'!E129</f>
        <v>0</v>
      </c>
      <c r="E124" s="62">
        <f>'Income Statement Worksheet'!F129</f>
        <v>0</v>
      </c>
      <c r="F124" s="62">
        <f>'Income Statement Worksheet'!G129</f>
        <v>0</v>
      </c>
      <c r="G124" s="62">
        <f>'Income Statement Worksheet'!H129</f>
        <v>0</v>
      </c>
      <c r="H124" s="62">
        <f>'Income Statement Worksheet'!I129</f>
        <v>0</v>
      </c>
      <c r="I124" s="62">
        <f>'Income Statement Worksheet'!J129</f>
        <v>0</v>
      </c>
      <c r="J124" s="62">
        <f>'Income Statement Worksheet'!K129</f>
        <v>0</v>
      </c>
      <c r="K124" s="62">
        <f>'Income Statement Worksheet'!L129</f>
        <v>0</v>
      </c>
      <c r="L124" s="343"/>
      <c r="M124" s="343"/>
      <c r="N124" s="343"/>
      <c r="O124" s="343"/>
      <c r="P124" s="343"/>
      <c r="Q124" s="343"/>
      <c r="R124" s="343"/>
      <c r="S124" s="343"/>
      <c r="T124" s="343"/>
      <c r="U124" s="343"/>
      <c r="V124" s="343"/>
      <c r="W124" s="343"/>
      <c r="X124" s="343"/>
      <c r="Y124" s="343"/>
      <c r="Z124" s="343"/>
      <c r="AA124" s="343"/>
      <c r="AB124" s="343"/>
      <c r="AC124" s="343"/>
      <c r="AD124" s="343"/>
      <c r="AE124" s="343"/>
      <c r="AF124" s="343"/>
      <c r="AG124" s="343"/>
      <c r="AH124" s="343"/>
      <c r="AI124" s="343"/>
      <c r="AJ124" s="343"/>
      <c r="AK124" s="343"/>
      <c r="AL124" s="343"/>
      <c r="AM124" s="343"/>
      <c r="AN124" s="343"/>
      <c r="AO124" s="343"/>
      <c r="AP124" s="343"/>
      <c r="AQ124" s="343"/>
      <c r="AR124" s="343"/>
      <c r="AS124" s="343"/>
      <c r="AT124" s="343"/>
      <c r="AU124" s="343"/>
      <c r="AV124" s="343"/>
      <c r="AW124" s="343"/>
      <c r="AX124" s="343"/>
      <c r="AY124" s="343"/>
      <c r="AZ124" s="343"/>
      <c r="BA124" s="343"/>
      <c r="BB124" s="343"/>
      <c r="BC124" s="343"/>
      <c r="BD124" s="343"/>
      <c r="BE124" s="343"/>
      <c r="BF124" s="343"/>
      <c r="BG124" s="343"/>
      <c r="BH124" s="343"/>
      <c r="BI124" s="343"/>
      <c r="BJ124" s="343"/>
      <c r="BK124" s="343"/>
      <c r="BL124" s="343"/>
      <c r="BM124" s="343"/>
      <c r="BN124" s="343"/>
      <c r="BO124" s="343"/>
      <c r="BP124" s="343"/>
      <c r="BQ124" s="343"/>
      <c r="BR124" s="343"/>
      <c r="BS124" s="343"/>
      <c r="BT124" s="343"/>
      <c r="BU124" s="343"/>
      <c r="BV124" s="343"/>
      <c r="BW124" s="343"/>
      <c r="BX124" s="343"/>
    </row>
    <row r="125" spans="1:77" ht="45">
      <c r="A125" s="675">
        <f>A124+1</f>
        <v>111</v>
      </c>
      <c r="B125" s="682" t="s">
        <v>80</v>
      </c>
      <c r="C125" s="62">
        <f t="shared" ref="C125:K125" si="44">C60-C123-C124</f>
        <v>0</v>
      </c>
      <c r="D125" s="62">
        <f t="shared" si="44"/>
        <v>0</v>
      </c>
      <c r="E125" s="62">
        <f t="shared" si="44"/>
        <v>0</v>
      </c>
      <c r="F125" s="62">
        <f t="shared" si="44"/>
        <v>0</v>
      </c>
      <c r="G125" s="62">
        <f t="shared" si="44"/>
        <v>0</v>
      </c>
      <c r="H125" s="62">
        <f t="shared" si="44"/>
        <v>0</v>
      </c>
      <c r="I125" s="62">
        <f t="shared" si="44"/>
        <v>0</v>
      </c>
      <c r="J125" s="62">
        <f t="shared" si="44"/>
        <v>0</v>
      </c>
      <c r="K125" s="62">
        <f t="shared" si="44"/>
        <v>0</v>
      </c>
      <c r="BY125" s="37"/>
    </row>
    <row r="126" spans="1:77">
      <c r="B126" s="687"/>
      <c r="C126" s="365"/>
      <c r="D126" s="365"/>
      <c r="E126" s="365"/>
      <c r="F126" s="365"/>
      <c r="G126" s="365"/>
      <c r="H126" s="365"/>
      <c r="I126" s="365"/>
      <c r="J126" s="365"/>
      <c r="K126" s="365"/>
      <c r="BY126" s="37"/>
    </row>
    <row r="127" spans="1:77">
      <c r="B127" s="681" t="s">
        <v>29</v>
      </c>
      <c r="C127" s="365"/>
      <c r="D127" s="365"/>
      <c r="E127" s="365"/>
      <c r="F127" s="365"/>
      <c r="G127" s="365"/>
      <c r="H127" s="365"/>
      <c r="I127" s="365"/>
      <c r="J127" s="365"/>
      <c r="K127" s="365"/>
      <c r="BY127" s="37"/>
    </row>
    <row r="128" spans="1:77">
      <c r="A128" s="675">
        <f>A125+1</f>
        <v>112</v>
      </c>
      <c r="B128" s="682" t="s">
        <v>37</v>
      </c>
      <c r="C128" s="42"/>
      <c r="D128" s="42"/>
      <c r="E128" s="42"/>
      <c r="F128" s="42"/>
      <c r="G128" s="42"/>
      <c r="H128" s="42"/>
      <c r="I128" s="42"/>
      <c r="J128" s="42"/>
      <c r="K128" s="42"/>
      <c r="BY128" s="37"/>
    </row>
    <row r="129" spans="1:77">
      <c r="B129" s="687"/>
      <c r="C129" s="365"/>
      <c r="D129" s="365"/>
      <c r="E129" s="365"/>
      <c r="F129" s="365"/>
      <c r="G129" s="365"/>
      <c r="H129" s="365"/>
      <c r="I129" s="365"/>
      <c r="J129" s="365"/>
      <c r="K129" s="365"/>
      <c r="BY129" s="37"/>
    </row>
    <row r="130" spans="1:77">
      <c r="B130" s="681" t="s">
        <v>43</v>
      </c>
      <c r="C130" s="365"/>
      <c r="D130" s="365"/>
      <c r="E130" s="365"/>
      <c r="F130" s="365"/>
      <c r="G130" s="365"/>
      <c r="H130" s="365"/>
      <c r="I130" s="365"/>
      <c r="J130" s="365"/>
      <c r="K130" s="365"/>
      <c r="BY130" s="37"/>
    </row>
    <row r="131" spans="1:77">
      <c r="A131" s="675">
        <f>A128+1</f>
        <v>113</v>
      </c>
      <c r="B131" s="682" t="s">
        <v>44</v>
      </c>
      <c r="C131" s="42"/>
      <c r="D131" s="42"/>
      <c r="E131" s="42"/>
      <c r="F131" s="42"/>
      <c r="G131" s="42"/>
      <c r="H131" s="42"/>
      <c r="I131" s="42"/>
      <c r="J131" s="42"/>
      <c r="K131" s="42"/>
      <c r="BY131" s="37"/>
    </row>
    <row r="132" spans="1:77">
      <c r="A132" s="675">
        <f>A131+1</f>
        <v>114</v>
      </c>
      <c r="B132" s="682" t="s">
        <v>52</v>
      </c>
      <c r="C132" s="42"/>
      <c r="D132" s="42"/>
      <c r="E132" s="42"/>
      <c r="F132" s="42"/>
      <c r="G132" s="42"/>
      <c r="H132" s="42"/>
      <c r="I132" s="42"/>
      <c r="J132" s="42"/>
      <c r="K132" s="42"/>
      <c r="BY132" s="37"/>
    </row>
    <row r="133" spans="1:77" ht="30">
      <c r="A133" s="675">
        <f>A132+1</f>
        <v>115</v>
      </c>
      <c r="B133" s="682" t="s">
        <v>53</v>
      </c>
      <c r="C133" s="42"/>
      <c r="D133" s="42"/>
      <c r="E133" s="42"/>
      <c r="F133" s="42"/>
      <c r="G133" s="42"/>
      <c r="H133" s="42"/>
      <c r="I133" s="42"/>
      <c r="J133" s="42"/>
      <c r="K133" s="42"/>
      <c r="BY133" s="37"/>
    </row>
    <row r="134" spans="1:77" s="30" customFormat="1">
      <c r="A134" s="676">
        <f>A133+1</f>
        <v>116</v>
      </c>
      <c r="B134" s="696" t="s">
        <v>54</v>
      </c>
      <c r="C134" s="42"/>
      <c r="D134" s="42"/>
      <c r="E134" s="42"/>
      <c r="F134" s="42"/>
      <c r="G134" s="42"/>
      <c r="H134" s="42"/>
      <c r="I134" s="42"/>
      <c r="J134" s="42"/>
      <c r="K134" s="42"/>
      <c r="L134" s="343"/>
      <c r="M134" s="343"/>
      <c r="N134" s="343"/>
      <c r="O134" s="343"/>
      <c r="P134" s="343"/>
      <c r="Q134" s="343"/>
      <c r="R134" s="343"/>
      <c r="S134" s="343"/>
      <c r="T134" s="343"/>
      <c r="U134" s="343"/>
      <c r="V134" s="343"/>
      <c r="W134" s="343"/>
      <c r="X134" s="343"/>
      <c r="Y134" s="343"/>
      <c r="Z134" s="343"/>
      <c r="AA134" s="343"/>
      <c r="AB134" s="343"/>
      <c r="AC134" s="343"/>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3"/>
      <c r="AY134" s="343"/>
      <c r="AZ134" s="343"/>
      <c r="BA134" s="343"/>
      <c r="BB134" s="343"/>
      <c r="BC134" s="343"/>
      <c r="BD134" s="343"/>
      <c r="BE134" s="343"/>
      <c r="BF134" s="343"/>
      <c r="BG134" s="343"/>
      <c r="BH134" s="343"/>
      <c r="BI134" s="343"/>
      <c r="BJ134" s="343"/>
      <c r="BK134" s="343"/>
      <c r="BL134" s="343"/>
      <c r="BM134" s="343"/>
      <c r="BN134" s="343"/>
      <c r="BO134" s="343"/>
      <c r="BP134" s="343"/>
      <c r="BQ134" s="343"/>
      <c r="BR134" s="343"/>
      <c r="BS134" s="343"/>
      <c r="BT134" s="343"/>
      <c r="BU134" s="343"/>
      <c r="BV134" s="343"/>
      <c r="BW134" s="343"/>
      <c r="BX134" s="343"/>
    </row>
    <row r="135" spans="1:77">
      <c r="A135" s="675">
        <f>A134+1</f>
        <v>117</v>
      </c>
      <c r="B135" s="682" t="s">
        <v>45</v>
      </c>
      <c r="C135" s="62">
        <f>SUM(C131:C134)</f>
        <v>0</v>
      </c>
      <c r="D135" s="62">
        <f t="shared" ref="D135:K135" si="45">SUM(D131:D134)</f>
        <v>0</v>
      </c>
      <c r="E135" s="62">
        <f t="shared" si="45"/>
        <v>0</v>
      </c>
      <c r="F135" s="62">
        <f t="shared" si="45"/>
        <v>0</v>
      </c>
      <c r="G135" s="62">
        <f t="shared" si="45"/>
        <v>0</v>
      </c>
      <c r="H135" s="62">
        <f t="shared" si="45"/>
        <v>0</v>
      </c>
      <c r="I135" s="62">
        <f t="shared" si="45"/>
        <v>0</v>
      </c>
      <c r="J135" s="62">
        <f t="shared" si="45"/>
        <v>0</v>
      </c>
      <c r="K135" s="62">
        <f t="shared" si="45"/>
        <v>0</v>
      </c>
      <c r="BY135" s="37"/>
    </row>
    <row r="136" spans="1:77">
      <c r="B136" s="687"/>
      <c r="C136" s="345"/>
      <c r="D136" s="345"/>
      <c r="E136" s="345"/>
      <c r="F136" s="345"/>
      <c r="G136" s="345"/>
      <c r="H136" s="345"/>
      <c r="I136" s="345"/>
      <c r="J136" s="345"/>
      <c r="K136" s="345"/>
      <c r="L136" s="363"/>
      <c r="M136" s="363"/>
      <c r="N136" s="363"/>
      <c r="O136" s="363"/>
      <c r="P136" s="363"/>
      <c r="Q136" s="363"/>
      <c r="BY136" s="37"/>
    </row>
    <row r="137" spans="1:77">
      <c r="B137" s="681" t="s">
        <v>28</v>
      </c>
      <c r="C137" s="365"/>
      <c r="D137" s="365"/>
      <c r="E137" s="365"/>
      <c r="F137" s="365"/>
      <c r="G137" s="365"/>
      <c r="H137" s="365"/>
      <c r="I137" s="365"/>
      <c r="J137" s="365"/>
      <c r="K137" s="365"/>
      <c r="BY137" s="37"/>
    </row>
    <row r="138" spans="1:77" s="44" customFormat="1">
      <c r="A138" s="96">
        <f>A135+1</f>
        <v>118</v>
      </c>
      <c r="B138" s="690" t="s">
        <v>672</v>
      </c>
      <c r="C138" s="368"/>
      <c r="D138" s="368"/>
      <c r="E138" s="368"/>
      <c r="F138" s="368"/>
      <c r="G138" s="368"/>
      <c r="H138" s="368"/>
      <c r="I138" s="368"/>
      <c r="J138" s="368"/>
      <c r="K138" s="368"/>
      <c r="L138" s="356"/>
      <c r="M138" s="356"/>
      <c r="N138" s="356"/>
      <c r="O138" s="356"/>
      <c r="P138" s="356"/>
      <c r="Q138" s="356"/>
      <c r="R138" s="356"/>
      <c r="S138" s="356"/>
      <c r="T138" s="356"/>
      <c r="U138" s="356"/>
      <c r="V138" s="356"/>
      <c r="W138" s="356"/>
      <c r="X138" s="356"/>
      <c r="Y138" s="356"/>
      <c r="Z138" s="356"/>
      <c r="AA138" s="356"/>
      <c r="AB138" s="356"/>
      <c r="AC138" s="356"/>
      <c r="AD138" s="356"/>
      <c r="AE138" s="356"/>
      <c r="AF138" s="356"/>
      <c r="AG138" s="356"/>
      <c r="AH138" s="356"/>
      <c r="AI138" s="356"/>
      <c r="AJ138" s="356"/>
      <c r="AK138" s="356"/>
      <c r="AL138" s="356"/>
      <c r="AM138" s="356"/>
      <c r="AN138" s="356"/>
      <c r="AO138" s="356"/>
      <c r="AP138" s="356"/>
      <c r="AQ138" s="356"/>
      <c r="AR138" s="356"/>
      <c r="AS138" s="356"/>
      <c r="AT138" s="356"/>
      <c r="AU138" s="356"/>
      <c r="AV138" s="356"/>
      <c r="AW138" s="356"/>
      <c r="AX138" s="356"/>
      <c r="AY138" s="356"/>
      <c r="AZ138" s="356"/>
      <c r="BA138" s="356"/>
      <c r="BB138" s="356"/>
      <c r="BC138" s="356"/>
      <c r="BD138" s="356"/>
      <c r="BE138" s="356"/>
      <c r="BF138" s="356"/>
      <c r="BG138" s="356"/>
      <c r="BH138" s="356"/>
      <c r="BI138" s="356"/>
      <c r="BJ138" s="356"/>
      <c r="BK138" s="356"/>
      <c r="BL138" s="356"/>
      <c r="BM138" s="356"/>
      <c r="BN138" s="356"/>
      <c r="BO138" s="356"/>
      <c r="BP138" s="356"/>
      <c r="BQ138" s="356"/>
      <c r="BR138" s="356"/>
      <c r="BS138" s="356"/>
      <c r="BT138" s="356"/>
      <c r="BU138" s="356"/>
      <c r="BV138" s="356"/>
      <c r="BW138" s="356"/>
      <c r="BX138" s="356"/>
    </row>
    <row r="139" spans="1:77" s="44" customFormat="1">
      <c r="A139" s="96">
        <f t="shared" ref="A139:A150" si="46">A138+1</f>
        <v>119</v>
      </c>
      <c r="B139" s="690" t="s">
        <v>673</v>
      </c>
      <c r="C139" s="368"/>
      <c r="D139" s="368"/>
      <c r="E139" s="368"/>
      <c r="F139" s="368"/>
      <c r="G139" s="368"/>
      <c r="H139" s="368"/>
      <c r="I139" s="368"/>
      <c r="J139" s="368"/>
      <c r="K139" s="368"/>
      <c r="L139" s="356"/>
      <c r="M139" s="356"/>
      <c r="N139" s="356"/>
      <c r="O139" s="356"/>
      <c r="P139" s="356"/>
      <c r="Q139" s="356"/>
      <c r="R139" s="356"/>
      <c r="S139" s="356"/>
      <c r="T139" s="356"/>
      <c r="U139" s="356"/>
      <c r="V139" s="356"/>
      <c r="W139" s="356"/>
      <c r="X139" s="356"/>
      <c r="Y139" s="356"/>
      <c r="Z139" s="356"/>
      <c r="AA139" s="356"/>
      <c r="AB139" s="356"/>
      <c r="AC139" s="356"/>
      <c r="AD139" s="356"/>
      <c r="AE139" s="356"/>
      <c r="AF139" s="356"/>
      <c r="AG139" s="356"/>
      <c r="AH139" s="356"/>
      <c r="AI139" s="356"/>
      <c r="AJ139" s="356"/>
      <c r="AK139" s="356"/>
      <c r="AL139" s="356"/>
      <c r="AM139" s="356"/>
      <c r="AN139" s="356"/>
      <c r="AO139" s="356"/>
      <c r="AP139" s="356"/>
      <c r="AQ139" s="356"/>
      <c r="AR139" s="356"/>
      <c r="AS139" s="356"/>
      <c r="AT139" s="356"/>
      <c r="AU139" s="356"/>
      <c r="AV139" s="356"/>
      <c r="AW139" s="356"/>
      <c r="AX139" s="356"/>
      <c r="AY139" s="356"/>
      <c r="AZ139" s="356"/>
      <c r="BA139" s="356"/>
      <c r="BB139" s="356"/>
      <c r="BC139" s="356"/>
      <c r="BD139" s="356"/>
      <c r="BE139" s="356"/>
      <c r="BF139" s="356"/>
      <c r="BG139" s="356"/>
      <c r="BH139" s="356"/>
      <c r="BI139" s="356"/>
      <c r="BJ139" s="356"/>
      <c r="BK139" s="356"/>
      <c r="BL139" s="356"/>
      <c r="BM139" s="356"/>
      <c r="BN139" s="356"/>
      <c r="BO139" s="356"/>
      <c r="BP139" s="356"/>
      <c r="BQ139" s="356"/>
      <c r="BR139" s="356"/>
      <c r="BS139" s="356"/>
      <c r="BT139" s="356"/>
      <c r="BU139" s="356"/>
      <c r="BV139" s="356"/>
      <c r="BW139" s="356"/>
      <c r="BX139" s="356"/>
    </row>
    <row r="140" spans="1:77" s="44" customFormat="1" ht="30">
      <c r="A140" s="96">
        <f t="shared" si="46"/>
        <v>120</v>
      </c>
      <c r="B140" s="690" t="s">
        <v>674</v>
      </c>
      <c r="C140" s="368"/>
      <c r="D140" s="368"/>
      <c r="E140" s="368"/>
      <c r="F140" s="368"/>
      <c r="G140" s="368"/>
      <c r="H140" s="368"/>
      <c r="I140" s="368"/>
      <c r="J140" s="368"/>
      <c r="K140" s="368"/>
      <c r="L140" s="356"/>
      <c r="M140" s="356"/>
      <c r="N140" s="356"/>
      <c r="O140" s="356"/>
      <c r="P140" s="356"/>
      <c r="Q140" s="356"/>
      <c r="R140" s="356"/>
      <c r="S140" s="356"/>
      <c r="T140" s="356"/>
      <c r="U140" s="356"/>
      <c r="V140" s="356"/>
      <c r="W140" s="356"/>
      <c r="X140" s="356"/>
      <c r="Y140" s="356"/>
      <c r="Z140" s="356"/>
      <c r="AA140" s="356"/>
      <c r="AB140" s="356"/>
      <c r="AC140" s="356"/>
      <c r="AD140" s="356"/>
      <c r="AE140" s="356"/>
      <c r="AF140" s="356"/>
      <c r="AG140" s="356"/>
      <c r="AH140" s="356"/>
      <c r="AI140" s="356"/>
      <c r="AJ140" s="356"/>
      <c r="AK140" s="356"/>
      <c r="AL140" s="356"/>
      <c r="AM140" s="356"/>
      <c r="AN140" s="356"/>
      <c r="AO140" s="356"/>
      <c r="AP140" s="356"/>
      <c r="AQ140" s="356"/>
      <c r="AR140" s="356"/>
      <c r="AS140" s="356"/>
      <c r="AT140" s="356"/>
      <c r="AU140" s="356"/>
      <c r="AV140" s="356"/>
      <c r="AW140" s="356"/>
      <c r="AX140" s="356"/>
      <c r="AY140" s="356"/>
      <c r="AZ140" s="356"/>
      <c r="BA140" s="356"/>
      <c r="BB140" s="356"/>
      <c r="BC140" s="356"/>
      <c r="BD140" s="356"/>
      <c r="BE140" s="356"/>
      <c r="BF140" s="356"/>
      <c r="BG140" s="356"/>
      <c r="BH140" s="356"/>
      <c r="BI140" s="356"/>
      <c r="BJ140" s="356"/>
      <c r="BK140" s="356"/>
      <c r="BL140" s="356"/>
      <c r="BM140" s="356"/>
      <c r="BN140" s="356"/>
      <c r="BO140" s="356"/>
      <c r="BP140" s="356"/>
      <c r="BQ140" s="356"/>
      <c r="BR140" s="356"/>
      <c r="BS140" s="356"/>
      <c r="BT140" s="356"/>
      <c r="BU140" s="356"/>
      <c r="BV140" s="356"/>
      <c r="BW140" s="356"/>
      <c r="BX140" s="356"/>
    </row>
    <row r="141" spans="1:77">
      <c r="A141" s="675">
        <f t="shared" si="46"/>
        <v>121</v>
      </c>
      <c r="B141" s="682" t="s">
        <v>663</v>
      </c>
      <c r="C141" s="42"/>
      <c r="D141" s="42"/>
      <c r="E141" s="42"/>
      <c r="F141" s="42"/>
      <c r="G141" s="42"/>
      <c r="H141" s="42"/>
      <c r="I141" s="42"/>
      <c r="J141" s="42"/>
      <c r="K141" s="42"/>
      <c r="BY141" s="37"/>
    </row>
    <row r="142" spans="1:77">
      <c r="A142" s="675">
        <f t="shared" si="46"/>
        <v>122</v>
      </c>
      <c r="B142" s="682" t="s">
        <v>363</v>
      </c>
      <c r="C142" s="62">
        <f t="shared" ref="C142:K142" si="47">SUM(C143:C145)</f>
        <v>0</v>
      </c>
      <c r="D142" s="62">
        <f t="shared" si="47"/>
        <v>0</v>
      </c>
      <c r="E142" s="62">
        <f t="shared" si="47"/>
        <v>0</v>
      </c>
      <c r="F142" s="62">
        <f t="shared" si="47"/>
        <v>0</v>
      </c>
      <c r="G142" s="62">
        <f t="shared" si="47"/>
        <v>0</v>
      </c>
      <c r="H142" s="62">
        <f t="shared" si="47"/>
        <v>0</v>
      </c>
      <c r="I142" s="62">
        <f t="shared" si="47"/>
        <v>0</v>
      </c>
      <c r="J142" s="62">
        <f t="shared" si="47"/>
        <v>0</v>
      </c>
      <c r="K142" s="62">
        <f t="shared" si="47"/>
        <v>0</v>
      </c>
      <c r="BY142" s="37"/>
    </row>
    <row r="143" spans="1:77">
      <c r="A143" s="675">
        <f t="shared" si="46"/>
        <v>123</v>
      </c>
      <c r="B143" s="315" t="s">
        <v>416</v>
      </c>
      <c r="C143" s="42"/>
      <c r="D143" s="42"/>
      <c r="E143" s="42"/>
      <c r="F143" s="42"/>
      <c r="G143" s="42"/>
      <c r="H143" s="42"/>
      <c r="I143" s="42"/>
      <c r="J143" s="42"/>
      <c r="K143" s="42"/>
      <c r="BY143" s="37"/>
    </row>
    <row r="144" spans="1:77">
      <c r="A144" s="675">
        <f t="shared" si="46"/>
        <v>124</v>
      </c>
      <c r="B144" s="315" t="s">
        <v>364</v>
      </c>
      <c r="C144" s="368"/>
      <c r="D144" s="368"/>
      <c r="E144" s="368"/>
      <c r="F144" s="368"/>
      <c r="G144" s="368"/>
      <c r="H144" s="368"/>
      <c r="I144" s="368"/>
      <c r="J144" s="368"/>
      <c r="K144" s="368"/>
      <c r="BY144" s="37"/>
    </row>
    <row r="145" spans="1:16381">
      <c r="A145" s="675">
        <f t="shared" si="46"/>
        <v>125</v>
      </c>
      <c r="B145" s="315" t="s">
        <v>284</v>
      </c>
      <c r="C145" s="368"/>
      <c r="D145" s="368"/>
      <c r="E145" s="368"/>
      <c r="F145" s="368"/>
      <c r="G145" s="368"/>
      <c r="H145" s="368"/>
      <c r="I145" s="368"/>
      <c r="J145" s="368"/>
      <c r="K145" s="368"/>
      <c r="BY145" s="37"/>
    </row>
    <row r="146" spans="1:16381" s="1" customFormat="1" ht="30">
      <c r="A146" s="675">
        <f t="shared" si="46"/>
        <v>126</v>
      </c>
      <c r="B146" s="702" t="s">
        <v>649</v>
      </c>
      <c r="C146" s="62">
        <f t="shared" ref="C146:K146" si="48">SUM(C147:C148)</f>
        <v>0</v>
      </c>
      <c r="D146" s="62">
        <f t="shared" si="48"/>
        <v>0</v>
      </c>
      <c r="E146" s="62">
        <f t="shared" si="48"/>
        <v>0</v>
      </c>
      <c r="F146" s="62">
        <f t="shared" si="48"/>
        <v>0</v>
      </c>
      <c r="G146" s="62">
        <f t="shared" si="48"/>
        <v>0</v>
      </c>
      <c r="H146" s="62">
        <f t="shared" si="48"/>
        <v>0</v>
      </c>
      <c r="I146" s="62">
        <f t="shared" si="48"/>
        <v>0</v>
      </c>
      <c r="J146" s="62">
        <f t="shared" si="48"/>
        <v>0</v>
      </c>
      <c r="K146" s="62">
        <f t="shared" si="48"/>
        <v>0</v>
      </c>
      <c r="L146" s="363"/>
      <c r="M146" s="363"/>
      <c r="N146" s="363"/>
      <c r="O146" s="363"/>
      <c r="P146" s="363"/>
      <c r="Q146" s="363"/>
      <c r="R146" s="363"/>
      <c r="S146" s="363"/>
      <c r="T146" s="363"/>
      <c r="U146" s="363"/>
      <c r="V146" s="363"/>
      <c r="W146" s="363"/>
      <c r="X146" s="363"/>
      <c r="Y146" s="363"/>
      <c r="Z146" s="363"/>
      <c r="AA146" s="363"/>
      <c r="AB146" s="363"/>
      <c r="AC146" s="363"/>
      <c r="AD146" s="363"/>
      <c r="AE146" s="363"/>
      <c r="AF146" s="363"/>
      <c r="AG146" s="363"/>
      <c r="AH146" s="363"/>
      <c r="AI146" s="363"/>
      <c r="AJ146" s="363"/>
      <c r="AK146" s="363"/>
      <c r="AL146" s="363"/>
      <c r="AM146" s="363"/>
      <c r="AN146" s="363"/>
      <c r="AO146" s="363"/>
      <c r="AP146" s="363"/>
      <c r="AQ146" s="363"/>
      <c r="AR146" s="363"/>
      <c r="AS146" s="363"/>
      <c r="AT146" s="363"/>
      <c r="AU146" s="363"/>
      <c r="AV146" s="363"/>
      <c r="AW146" s="363"/>
      <c r="AX146" s="363"/>
      <c r="AY146" s="363"/>
      <c r="AZ146" s="363"/>
      <c r="BA146" s="363"/>
      <c r="BB146" s="363"/>
      <c r="BC146" s="363"/>
      <c r="BD146" s="363"/>
      <c r="BE146" s="363"/>
      <c r="BF146" s="363"/>
      <c r="BG146" s="363"/>
      <c r="BH146" s="363"/>
      <c r="BI146" s="363"/>
      <c r="BJ146" s="363"/>
      <c r="BK146" s="363"/>
      <c r="BL146" s="363"/>
      <c r="BM146" s="363"/>
      <c r="BN146" s="363"/>
      <c r="BO146" s="363"/>
      <c r="BP146" s="363"/>
      <c r="BQ146" s="363"/>
      <c r="BR146" s="363"/>
      <c r="BS146" s="363"/>
      <c r="BT146" s="363"/>
      <c r="BU146" s="363"/>
      <c r="BV146" s="363"/>
      <c r="BW146" s="363"/>
      <c r="BX146" s="363"/>
    </row>
    <row r="147" spans="1:16381" s="1" customFormat="1">
      <c r="A147" s="675">
        <f t="shared" si="46"/>
        <v>127</v>
      </c>
      <c r="B147" s="315" t="s">
        <v>422</v>
      </c>
      <c r="C147" s="368"/>
      <c r="D147" s="368"/>
      <c r="E147" s="368"/>
      <c r="F147" s="368"/>
      <c r="G147" s="368"/>
      <c r="H147" s="368"/>
      <c r="I147" s="368"/>
      <c r="J147" s="368"/>
      <c r="K147" s="368"/>
      <c r="L147" s="363"/>
      <c r="M147" s="363"/>
      <c r="N147" s="363"/>
      <c r="O147" s="363"/>
      <c r="P147" s="363"/>
      <c r="Q147" s="363"/>
      <c r="R147" s="363"/>
      <c r="S147" s="363"/>
      <c r="T147" s="363"/>
      <c r="U147" s="363"/>
      <c r="V147" s="363"/>
      <c r="W147" s="363"/>
      <c r="X147" s="363"/>
      <c r="Y147" s="363"/>
      <c r="Z147" s="363"/>
      <c r="AA147" s="363"/>
      <c r="AB147" s="363"/>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3"/>
      <c r="AY147" s="363"/>
      <c r="AZ147" s="363"/>
      <c r="BA147" s="363"/>
      <c r="BB147" s="363"/>
      <c r="BC147" s="363"/>
      <c r="BD147" s="363"/>
      <c r="BE147" s="363"/>
      <c r="BF147" s="363"/>
      <c r="BG147" s="363"/>
      <c r="BH147" s="363"/>
      <c r="BI147" s="363"/>
      <c r="BJ147" s="363"/>
      <c r="BK147" s="363"/>
      <c r="BL147" s="363"/>
      <c r="BM147" s="363"/>
      <c r="BN147" s="363"/>
      <c r="BO147" s="363"/>
      <c r="BP147" s="363"/>
      <c r="BQ147" s="363"/>
      <c r="BR147" s="363"/>
      <c r="BS147" s="363"/>
      <c r="BT147" s="363"/>
      <c r="BU147" s="363"/>
      <c r="BV147" s="363"/>
      <c r="BW147" s="363"/>
      <c r="BX147" s="363"/>
    </row>
    <row r="148" spans="1:16381" s="1" customFormat="1">
      <c r="A148" s="675">
        <f t="shared" si="46"/>
        <v>128</v>
      </c>
      <c r="B148" s="315" t="s">
        <v>84</v>
      </c>
      <c r="C148" s="368"/>
      <c r="D148" s="368"/>
      <c r="E148" s="368"/>
      <c r="F148" s="368"/>
      <c r="G148" s="368"/>
      <c r="H148" s="368"/>
      <c r="I148" s="368"/>
      <c r="J148" s="368"/>
      <c r="K148" s="368"/>
      <c r="L148" s="363"/>
      <c r="M148" s="363"/>
      <c r="N148" s="363"/>
      <c r="O148" s="363"/>
      <c r="P148" s="363"/>
      <c r="Q148" s="363"/>
      <c r="R148" s="363"/>
      <c r="S148" s="363"/>
      <c r="T148" s="363"/>
      <c r="U148" s="363"/>
      <c r="V148" s="363"/>
      <c r="W148" s="363"/>
      <c r="X148" s="363"/>
      <c r="Y148" s="363"/>
      <c r="Z148" s="363"/>
      <c r="AA148" s="363"/>
      <c r="AB148" s="363"/>
      <c r="AC148" s="363"/>
      <c r="AD148" s="363"/>
      <c r="AE148" s="363"/>
      <c r="AF148" s="363"/>
      <c r="AG148" s="363"/>
      <c r="AH148" s="363"/>
      <c r="AI148" s="363"/>
      <c r="AJ148" s="363"/>
      <c r="AK148" s="363"/>
      <c r="AL148" s="363"/>
      <c r="AM148" s="363"/>
      <c r="AN148" s="363"/>
      <c r="AO148" s="363"/>
      <c r="AP148" s="363"/>
      <c r="AQ148" s="363"/>
      <c r="AR148" s="363"/>
      <c r="AS148" s="363"/>
      <c r="AT148" s="363"/>
      <c r="AU148" s="363"/>
      <c r="AV148" s="363"/>
      <c r="AW148" s="363"/>
      <c r="AX148" s="363"/>
      <c r="AY148" s="363"/>
      <c r="AZ148" s="363"/>
      <c r="BA148" s="363"/>
      <c r="BB148" s="363"/>
      <c r="BC148" s="363"/>
      <c r="BD148" s="363"/>
      <c r="BE148" s="363"/>
      <c r="BF148" s="363"/>
      <c r="BG148" s="363"/>
      <c r="BH148" s="363"/>
      <c r="BI148" s="363"/>
      <c r="BJ148" s="363"/>
      <c r="BK148" s="363"/>
      <c r="BL148" s="363"/>
      <c r="BM148" s="363"/>
      <c r="BN148" s="363"/>
      <c r="BO148" s="363"/>
      <c r="BP148" s="363"/>
      <c r="BQ148" s="363"/>
      <c r="BR148" s="363"/>
      <c r="BS148" s="363"/>
      <c r="BT148" s="363"/>
      <c r="BU148" s="363"/>
      <c r="BV148" s="363"/>
      <c r="BW148" s="363"/>
      <c r="BX148" s="363"/>
    </row>
    <row r="149" spans="1:16381" s="69" customFormat="1">
      <c r="A149" s="676">
        <f t="shared" si="46"/>
        <v>129</v>
      </c>
      <c r="B149" s="696" t="s">
        <v>38</v>
      </c>
      <c r="C149" s="342"/>
      <c r="D149" s="342"/>
      <c r="E149" s="342"/>
      <c r="F149" s="342"/>
      <c r="G149" s="342"/>
      <c r="H149" s="342"/>
      <c r="I149" s="342"/>
      <c r="J149" s="342"/>
      <c r="K149" s="342"/>
      <c r="L149" s="370"/>
      <c r="M149" s="370"/>
      <c r="N149" s="370"/>
      <c r="O149" s="370"/>
      <c r="P149" s="370"/>
      <c r="Q149" s="370"/>
      <c r="R149" s="370"/>
      <c r="S149" s="370"/>
      <c r="T149" s="370"/>
      <c r="U149" s="370"/>
      <c r="V149" s="370"/>
      <c r="W149" s="370"/>
      <c r="X149" s="370"/>
      <c r="Y149" s="370"/>
      <c r="Z149" s="370"/>
      <c r="AA149" s="370"/>
      <c r="AB149" s="370"/>
      <c r="AC149" s="370"/>
      <c r="AD149" s="370"/>
      <c r="AE149" s="370"/>
      <c r="AF149" s="370"/>
      <c r="AG149" s="370"/>
      <c r="AH149" s="370"/>
      <c r="AI149" s="370"/>
      <c r="AJ149" s="370"/>
      <c r="AK149" s="370"/>
      <c r="AL149" s="370"/>
      <c r="AM149" s="370"/>
      <c r="AN149" s="370"/>
      <c r="AO149" s="370"/>
      <c r="AP149" s="370"/>
      <c r="AQ149" s="370"/>
      <c r="AR149" s="370"/>
      <c r="AS149" s="370"/>
      <c r="AT149" s="370"/>
      <c r="AU149" s="370"/>
      <c r="AV149" s="370"/>
      <c r="AW149" s="370"/>
      <c r="AX149" s="370"/>
      <c r="AY149" s="370"/>
      <c r="AZ149" s="370"/>
      <c r="BA149" s="370"/>
      <c r="BB149" s="370"/>
      <c r="BC149" s="370"/>
      <c r="BD149" s="370"/>
      <c r="BE149" s="370"/>
      <c r="BF149" s="370"/>
      <c r="BG149" s="370"/>
      <c r="BH149" s="370"/>
      <c r="BI149" s="370"/>
      <c r="BJ149" s="370"/>
      <c r="BK149" s="370"/>
      <c r="BL149" s="370"/>
      <c r="BM149" s="370"/>
      <c r="BN149" s="370"/>
      <c r="BO149" s="370"/>
      <c r="BP149" s="370"/>
      <c r="BQ149" s="370"/>
      <c r="BR149" s="370"/>
      <c r="BS149" s="370"/>
      <c r="BT149" s="370"/>
      <c r="BU149" s="370"/>
      <c r="BV149" s="370"/>
      <c r="BW149" s="370"/>
      <c r="BX149" s="370"/>
    </row>
    <row r="150" spans="1:16381">
      <c r="A150" s="675">
        <f t="shared" si="46"/>
        <v>130</v>
      </c>
      <c r="B150" s="682" t="s">
        <v>664</v>
      </c>
      <c r="C150" s="62">
        <f>SUM(C138:C141,C142,C146,C149)</f>
        <v>0</v>
      </c>
      <c r="D150" s="62">
        <f t="shared" ref="D150:K150" si="49">SUM(D138:D141,D142,D146,D149)</f>
        <v>0</v>
      </c>
      <c r="E150" s="62">
        <f t="shared" si="49"/>
        <v>0</v>
      </c>
      <c r="F150" s="62">
        <f t="shared" si="49"/>
        <v>0</v>
      </c>
      <c r="G150" s="62">
        <f t="shared" si="49"/>
        <v>0</v>
      </c>
      <c r="H150" s="62">
        <f t="shared" si="49"/>
        <v>0</v>
      </c>
      <c r="I150" s="62">
        <f t="shared" si="49"/>
        <v>0</v>
      </c>
      <c r="J150" s="62">
        <f t="shared" si="49"/>
        <v>0</v>
      </c>
      <c r="K150" s="62">
        <f t="shared" si="49"/>
        <v>0</v>
      </c>
      <c r="BY150" s="37"/>
    </row>
    <row r="151" spans="1:16381" s="44" customFormat="1">
      <c r="A151" s="672"/>
      <c r="B151" s="697"/>
      <c r="C151" s="337"/>
      <c r="D151" s="337"/>
      <c r="E151" s="337"/>
      <c r="F151" s="337"/>
      <c r="G151" s="337"/>
      <c r="H151" s="337"/>
      <c r="I151" s="337"/>
      <c r="J151" s="337"/>
      <c r="K151" s="337"/>
      <c r="L151" s="356"/>
      <c r="M151" s="356"/>
      <c r="N151" s="356"/>
      <c r="O151" s="356"/>
      <c r="P151" s="356"/>
      <c r="Q151" s="356"/>
      <c r="R151" s="356"/>
      <c r="S151" s="356"/>
      <c r="T151" s="356"/>
      <c r="U151" s="356"/>
      <c r="V151" s="356"/>
      <c r="W151" s="356"/>
      <c r="X151" s="356"/>
      <c r="Y151" s="356"/>
      <c r="Z151" s="356"/>
      <c r="AA151" s="356"/>
      <c r="AB151" s="356"/>
      <c r="AC151" s="356"/>
      <c r="AD151" s="356"/>
      <c r="AE151" s="356"/>
      <c r="AF151" s="356"/>
      <c r="AG151" s="356"/>
      <c r="AH151" s="356"/>
      <c r="AI151" s="356"/>
      <c r="AJ151" s="356"/>
      <c r="AK151" s="356"/>
      <c r="AL151" s="356"/>
      <c r="AM151" s="356"/>
      <c r="AN151" s="356"/>
      <c r="AO151" s="356"/>
      <c r="AP151" s="356"/>
      <c r="AQ151" s="356"/>
      <c r="AR151" s="356"/>
      <c r="AS151" s="356"/>
      <c r="AT151" s="356"/>
      <c r="AU151" s="356"/>
      <c r="AV151" s="356"/>
      <c r="AW151" s="356"/>
      <c r="AX151" s="356"/>
      <c r="AY151" s="356"/>
      <c r="AZ151" s="356"/>
      <c r="BA151" s="356"/>
      <c r="BB151" s="356"/>
      <c r="BC151" s="356"/>
      <c r="BD151" s="356"/>
      <c r="BE151" s="356"/>
      <c r="BF151" s="356"/>
      <c r="BG151" s="356"/>
      <c r="BH151" s="356"/>
      <c r="BI151" s="356"/>
      <c r="BJ151" s="356"/>
      <c r="BK151" s="356"/>
      <c r="BL151" s="356"/>
      <c r="BM151" s="356"/>
      <c r="BN151" s="356"/>
      <c r="BO151" s="356"/>
      <c r="BP151" s="356"/>
      <c r="BQ151" s="356"/>
      <c r="BR151" s="356"/>
      <c r="BS151" s="356"/>
      <c r="BT151" s="356"/>
      <c r="BU151" s="356"/>
      <c r="BV151" s="356"/>
      <c r="BW151" s="356"/>
      <c r="BX151" s="356"/>
    </row>
    <row r="152" spans="1:16381">
      <c r="A152" s="675">
        <f>A150+1</f>
        <v>131</v>
      </c>
      <c r="B152" s="682" t="s">
        <v>369</v>
      </c>
      <c r="C152" s="62">
        <f>SUM(C9,C125,C128,C135,C150)</f>
        <v>0</v>
      </c>
      <c r="D152" s="62">
        <f t="shared" ref="D152:K152" si="50">SUM(D9,D125,D128,D135,D150)</f>
        <v>0</v>
      </c>
      <c r="E152" s="62">
        <f t="shared" si="50"/>
        <v>0</v>
      </c>
      <c r="F152" s="62">
        <f t="shared" si="50"/>
        <v>0</v>
      </c>
      <c r="G152" s="62">
        <f t="shared" si="50"/>
        <v>0</v>
      </c>
      <c r="H152" s="62">
        <f t="shared" si="50"/>
        <v>0</v>
      </c>
      <c r="I152" s="62">
        <f t="shared" si="50"/>
        <v>0</v>
      </c>
      <c r="J152" s="62">
        <f t="shared" si="50"/>
        <v>0</v>
      </c>
      <c r="K152" s="62">
        <f t="shared" si="50"/>
        <v>0</v>
      </c>
      <c r="BY152" s="37"/>
    </row>
    <row r="153" spans="1:16381">
      <c r="B153" s="679"/>
      <c r="C153" s="337"/>
      <c r="D153" s="337"/>
      <c r="E153" s="337"/>
      <c r="F153" s="337"/>
      <c r="G153" s="337"/>
      <c r="H153" s="337"/>
      <c r="I153" s="337"/>
      <c r="J153" s="337"/>
      <c r="K153" s="337"/>
      <c r="BY153" s="37"/>
    </row>
    <row r="154" spans="1:16381" s="30" customFormat="1">
      <c r="A154" s="1009" t="s">
        <v>24</v>
      </c>
      <c r="B154" s="1009"/>
      <c r="C154" s="1009"/>
      <c r="D154" s="1009"/>
      <c r="E154" s="1009"/>
      <c r="F154" s="1009"/>
      <c r="G154" s="1009"/>
      <c r="H154" s="1009"/>
      <c r="I154" s="1009"/>
      <c r="J154" s="1009"/>
      <c r="K154" s="1009"/>
      <c r="L154" s="343"/>
      <c r="M154" s="343"/>
      <c r="N154" s="343"/>
      <c r="O154" s="343"/>
      <c r="P154" s="343"/>
      <c r="Q154" s="343"/>
      <c r="R154" s="343"/>
      <c r="S154" s="343"/>
      <c r="T154" s="343"/>
      <c r="U154" s="343"/>
      <c r="V154" s="343"/>
      <c r="W154" s="343"/>
      <c r="X154" s="343"/>
      <c r="Y154" s="343"/>
      <c r="Z154" s="343"/>
      <c r="AA154" s="343"/>
      <c r="AB154" s="343"/>
      <c r="AC154" s="343"/>
      <c r="AD154" s="343"/>
      <c r="AE154" s="343"/>
      <c r="AF154" s="343"/>
      <c r="AG154" s="343"/>
      <c r="AH154" s="343"/>
      <c r="AI154" s="343"/>
      <c r="AJ154" s="343"/>
      <c r="AK154" s="343"/>
      <c r="AL154" s="343"/>
      <c r="AM154" s="343"/>
      <c r="AN154" s="343"/>
      <c r="AO154" s="343"/>
      <c r="AP154" s="343"/>
      <c r="AQ154" s="343"/>
      <c r="AR154" s="343"/>
      <c r="AS154" s="343"/>
      <c r="AT154" s="343"/>
      <c r="AU154" s="343"/>
      <c r="AV154" s="343"/>
      <c r="AW154" s="343"/>
      <c r="AX154" s="343"/>
      <c r="AY154" s="343"/>
      <c r="AZ154" s="343"/>
      <c r="BA154" s="343"/>
      <c r="BB154" s="343"/>
      <c r="BC154" s="343"/>
      <c r="BD154" s="343"/>
      <c r="BE154" s="343"/>
      <c r="BF154" s="343"/>
      <c r="BG154" s="343"/>
      <c r="BH154" s="343"/>
      <c r="BI154" s="343"/>
      <c r="BJ154" s="343"/>
      <c r="BK154" s="343"/>
      <c r="BL154" s="343"/>
      <c r="BM154" s="343"/>
      <c r="BN154" s="343"/>
      <c r="BO154" s="343"/>
      <c r="BP154" s="343"/>
      <c r="BQ154" s="343"/>
      <c r="BR154" s="343"/>
      <c r="BS154" s="343"/>
      <c r="BT154" s="343"/>
      <c r="BU154" s="343"/>
      <c r="BV154" s="343"/>
      <c r="BW154" s="343"/>
      <c r="BX154" s="343"/>
    </row>
    <row r="155" spans="1:16381">
      <c r="A155" s="672"/>
      <c r="B155" s="703"/>
      <c r="C155" s="351"/>
      <c r="D155" s="351"/>
      <c r="E155" s="351"/>
      <c r="F155" s="351"/>
      <c r="G155" s="351"/>
      <c r="H155" s="351"/>
      <c r="I155" s="351"/>
      <c r="J155" s="351"/>
      <c r="K155" s="351"/>
      <c r="BY155" s="37"/>
    </row>
    <row r="156" spans="1:16381">
      <c r="A156" s="701">
        <f>A152+1</f>
        <v>132</v>
      </c>
      <c r="B156" s="702" t="s">
        <v>779</v>
      </c>
      <c r="C156" s="372"/>
      <c r="D156" s="372"/>
      <c r="E156" s="372"/>
      <c r="F156" s="372"/>
      <c r="G156" s="372"/>
      <c r="H156" s="372"/>
      <c r="I156" s="372"/>
      <c r="J156" s="372"/>
      <c r="K156" s="372"/>
      <c r="L156" s="373"/>
      <c r="M156" s="373"/>
      <c r="N156" s="373"/>
      <c r="O156" s="373"/>
      <c r="P156" s="373"/>
      <c r="Q156" s="373"/>
      <c r="R156" s="373"/>
      <c r="S156" s="373"/>
      <c r="T156" s="373"/>
      <c r="U156" s="373"/>
      <c r="V156" s="373"/>
      <c r="W156" s="373"/>
      <c r="X156" s="373"/>
      <c r="Y156" s="373"/>
      <c r="Z156" s="373"/>
      <c r="AA156" s="373"/>
      <c r="AB156" s="373"/>
      <c r="AC156" s="373"/>
      <c r="AD156" s="373"/>
      <c r="AE156" s="373"/>
      <c r="AF156" s="373"/>
      <c r="AG156" s="373"/>
      <c r="AH156" s="373"/>
      <c r="AI156" s="373"/>
      <c r="AJ156" s="373"/>
      <c r="AK156" s="373"/>
      <c r="AL156" s="373"/>
      <c r="AM156" s="373"/>
      <c r="AN156" s="373"/>
      <c r="AO156" s="373"/>
      <c r="AP156" s="373"/>
      <c r="AQ156" s="373"/>
      <c r="AR156" s="373"/>
      <c r="AS156" s="373"/>
      <c r="AT156" s="373"/>
      <c r="AU156" s="373"/>
      <c r="AV156" s="373"/>
      <c r="AW156" s="373"/>
      <c r="AX156" s="373"/>
      <c r="AY156" s="373"/>
      <c r="AZ156" s="373"/>
      <c r="BA156" s="373"/>
      <c r="BB156" s="373"/>
      <c r="BC156" s="373"/>
      <c r="BD156" s="373"/>
      <c r="BE156" s="373"/>
      <c r="BF156" s="373"/>
      <c r="BG156" s="373"/>
      <c r="BH156" s="373"/>
      <c r="BI156" s="373"/>
      <c r="BJ156" s="373"/>
      <c r="BK156" s="373"/>
      <c r="BL156" s="373"/>
      <c r="BM156" s="373"/>
      <c r="BN156" s="373"/>
      <c r="BO156" s="373"/>
      <c r="BP156" s="373"/>
      <c r="BQ156" s="373"/>
      <c r="BR156" s="373"/>
      <c r="BS156" s="373"/>
      <c r="BT156" s="373"/>
      <c r="BU156" s="373"/>
      <c r="BV156" s="373"/>
      <c r="BW156" s="373"/>
      <c r="BX156" s="373"/>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29"/>
      <c r="GW156" s="29"/>
      <c r="GX156" s="29"/>
      <c r="GY156" s="29"/>
      <c r="GZ156" s="29"/>
      <c r="HA156" s="29"/>
      <c r="HB156" s="29"/>
      <c r="HC156" s="29"/>
      <c r="HD156" s="29"/>
      <c r="HE156" s="29"/>
      <c r="HF156" s="29"/>
      <c r="HG156" s="29"/>
      <c r="HH156" s="29"/>
      <c r="HI156" s="29"/>
      <c r="HJ156" s="29"/>
      <c r="HK156" s="29"/>
      <c r="HL156" s="29"/>
      <c r="HM156" s="29"/>
      <c r="HN156" s="29"/>
      <c r="HO156" s="29"/>
      <c r="HP156" s="29"/>
      <c r="HQ156" s="29"/>
      <c r="HR156" s="29"/>
      <c r="HS156" s="29"/>
      <c r="HT156" s="29"/>
      <c r="HU156" s="29"/>
      <c r="HV156" s="29"/>
      <c r="HW156" s="29"/>
      <c r="HX156" s="29"/>
      <c r="HY156" s="29"/>
      <c r="HZ156" s="29"/>
      <c r="IA156" s="29"/>
      <c r="IB156" s="29"/>
      <c r="IC156" s="29"/>
      <c r="ID156" s="29"/>
      <c r="IE156" s="29"/>
      <c r="IF156" s="29"/>
      <c r="IG156" s="29"/>
      <c r="IH156" s="29"/>
      <c r="II156" s="29"/>
      <c r="IJ156" s="29"/>
      <c r="IK156" s="29"/>
      <c r="IL156" s="29"/>
      <c r="IM156" s="29"/>
      <c r="IN156" s="29"/>
      <c r="IO156" s="29"/>
      <c r="IP156" s="29"/>
      <c r="IQ156" s="29"/>
      <c r="IR156" s="29"/>
      <c r="IS156" s="29"/>
      <c r="IT156" s="29"/>
      <c r="IU156" s="29"/>
      <c r="IV156" s="29"/>
      <c r="IW156" s="29"/>
      <c r="IX156" s="29"/>
      <c r="IY156" s="29"/>
      <c r="IZ156" s="29"/>
      <c r="JA156" s="29"/>
      <c r="JB156" s="29"/>
      <c r="JC156" s="29"/>
      <c r="JD156" s="29"/>
      <c r="JE156" s="29"/>
      <c r="JF156" s="29"/>
      <c r="JG156" s="29"/>
      <c r="JH156" s="29"/>
      <c r="JI156" s="29"/>
      <c r="JJ156" s="29"/>
      <c r="JK156" s="29"/>
      <c r="JL156" s="29"/>
      <c r="JM156" s="29"/>
      <c r="JN156" s="29"/>
      <c r="JO156" s="29"/>
      <c r="JP156" s="29"/>
      <c r="JQ156" s="29"/>
      <c r="JR156" s="29"/>
      <c r="JS156" s="29"/>
      <c r="JT156" s="29"/>
      <c r="JU156" s="29"/>
      <c r="JV156" s="29"/>
      <c r="JW156" s="29"/>
      <c r="JX156" s="29"/>
      <c r="JY156" s="29"/>
      <c r="JZ156" s="29"/>
      <c r="KA156" s="29"/>
      <c r="KB156" s="29"/>
      <c r="KC156" s="29"/>
      <c r="KD156" s="29"/>
      <c r="KE156" s="29"/>
      <c r="KF156" s="29"/>
      <c r="KG156" s="29"/>
      <c r="KH156" s="29"/>
      <c r="KI156" s="29"/>
      <c r="KJ156" s="29"/>
      <c r="KK156" s="29"/>
      <c r="KL156" s="29"/>
      <c r="KM156" s="29"/>
      <c r="KN156" s="29"/>
      <c r="KO156" s="29"/>
      <c r="KP156" s="29"/>
      <c r="KQ156" s="29"/>
      <c r="KR156" s="29"/>
      <c r="KS156" s="29"/>
      <c r="KT156" s="29"/>
      <c r="KU156" s="29"/>
      <c r="KV156" s="29"/>
      <c r="KW156" s="29"/>
      <c r="KX156" s="29"/>
      <c r="KY156" s="29"/>
      <c r="KZ156" s="29"/>
      <c r="LA156" s="29"/>
      <c r="LB156" s="29"/>
      <c r="LC156" s="29"/>
      <c r="LD156" s="29"/>
      <c r="LE156" s="29"/>
      <c r="LF156" s="29"/>
      <c r="LG156" s="29"/>
      <c r="LH156" s="29"/>
      <c r="LI156" s="29"/>
      <c r="LJ156" s="29"/>
      <c r="LK156" s="29"/>
      <c r="LL156" s="29"/>
      <c r="LM156" s="29"/>
      <c r="LN156" s="29"/>
      <c r="LO156" s="29"/>
      <c r="LP156" s="29"/>
      <c r="LQ156" s="29"/>
      <c r="LR156" s="29"/>
      <c r="LS156" s="29"/>
      <c r="LT156" s="29"/>
      <c r="LU156" s="29"/>
      <c r="LV156" s="29"/>
      <c r="LW156" s="29"/>
      <c r="LX156" s="29"/>
      <c r="LY156" s="29"/>
      <c r="LZ156" s="29"/>
      <c r="MA156" s="29"/>
      <c r="MB156" s="29"/>
      <c r="MC156" s="29"/>
      <c r="MD156" s="29"/>
      <c r="ME156" s="29"/>
      <c r="MF156" s="29"/>
      <c r="MG156" s="29"/>
      <c r="MH156" s="29"/>
      <c r="MI156" s="29"/>
      <c r="MJ156" s="29"/>
      <c r="MK156" s="29"/>
      <c r="ML156" s="29"/>
      <c r="MM156" s="29"/>
      <c r="MN156" s="29"/>
      <c r="MO156" s="29"/>
      <c r="MP156" s="29"/>
      <c r="MQ156" s="29"/>
      <c r="MR156" s="29"/>
      <c r="MS156" s="29"/>
      <c r="MT156" s="29"/>
      <c r="MU156" s="29"/>
      <c r="MV156" s="29"/>
      <c r="MW156" s="29"/>
      <c r="MX156" s="29"/>
      <c r="MY156" s="29"/>
      <c r="MZ156" s="29"/>
      <c r="NA156" s="29"/>
      <c r="NB156" s="29"/>
      <c r="NC156" s="29"/>
      <c r="ND156" s="29"/>
      <c r="NE156" s="29"/>
      <c r="NF156" s="29"/>
      <c r="NG156" s="29"/>
      <c r="NH156" s="29"/>
      <c r="NI156" s="29"/>
      <c r="NJ156" s="29"/>
      <c r="NK156" s="29"/>
      <c r="NL156" s="29"/>
      <c r="NM156" s="29"/>
      <c r="NN156" s="29"/>
      <c r="NO156" s="29"/>
      <c r="NP156" s="29"/>
      <c r="NQ156" s="29"/>
      <c r="NR156" s="29"/>
      <c r="NS156" s="29"/>
      <c r="NT156" s="29"/>
      <c r="NU156" s="29"/>
      <c r="NV156" s="29"/>
      <c r="NW156" s="29"/>
      <c r="NX156" s="29"/>
      <c r="NY156" s="29"/>
      <c r="NZ156" s="29"/>
      <c r="OA156" s="29"/>
      <c r="OB156" s="29"/>
      <c r="OC156" s="29"/>
      <c r="OD156" s="29"/>
      <c r="OE156" s="29"/>
      <c r="OF156" s="29"/>
      <c r="OG156" s="29"/>
      <c r="OH156" s="29"/>
      <c r="OI156" s="29"/>
      <c r="OJ156" s="29"/>
      <c r="OK156" s="29"/>
      <c r="OL156" s="29"/>
      <c r="OM156" s="29"/>
      <c r="ON156" s="29"/>
      <c r="OO156" s="29"/>
      <c r="OP156" s="29"/>
      <c r="OQ156" s="29"/>
      <c r="OR156" s="29"/>
      <c r="OS156" s="29"/>
      <c r="OT156" s="29"/>
      <c r="OU156" s="29"/>
      <c r="OV156" s="29"/>
      <c r="OW156" s="29"/>
      <c r="OX156" s="29"/>
      <c r="OY156" s="29"/>
      <c r="OZ156" s="29"/>
      <c r="PA156" s="29"/>
      <c r="PB156" s="29"/>
      <c r="PC156" s="29"/>
      <c r="PD156" s="29"/>
      <c r="PE156" s="29"/>
      <c r="PF156" s="29"/>
      <c r="PG156" s="29"/>
      <c r="PH156" s="29"/>
      <c r="PI156" s="29"/>
      <c r="PJ156" s="29"/>
      <c r="PK156" s="29"/>
      <c r="PL156" s="29"/>
      <c r="PM156" s="29"/>
      <c r="PN156" s="29"/>
      <c r="PO156" s="29"/>
      <c r="PP156" s="29"/>
      <c r="PQ156" s="29"/>
      <c r="PR156" s="29"/>
      <c r="PS156" s="29"/>
      <c r="PT156" s="29"/>
      <c r="PU156" s="29"/>
      <c r="PV156" s="29"/>
      <c r="PW156" s="29"/>
      <c r="PX156" s="29"/>
      <c r="PY156" s="29"/>
      <c r="PZ156" s="29"/>
      <c r="QA156" s="29"/>
      <c r="QB156" s="29"/>
      <c r="QC156" s="29"/>
      <c r="QD156" s="29"/>
      <c r="QE156" s="29"/>
      <c r="QF156" s="29"/>
      <c r="QG156" s="29"/>
      <c r="QH156" s="29"/>
      <c r="QI156" s="29"/>
      <c r="QJ156" s="29"/>
      <c r="QK156" s="29"/>
      <c r="QL156" s="29"/>
      <c r="QM156" s="29"/>
      <c r="QN156" s="29"/>
      <c r="QO156" s="29"/>
      <c r="QP156" s="29"/>
      <c r="QQ156" s="29"/>
      <c r="QR156" s="29"/>
      <c r="QS156" s="29"/>
      <c r="QT156" s="29"/>
      <c r="QU156" s="29"/>
      <c r="QV156" s="29"/>
      <c r="QW156" s="29"/>
      <c r="QX156" s="29"/>
      <c r="QY156" s="29"/>
      <c r="QZ156" s="29"/>
      <c r="RA156" s="29"/>
      <c r="RB156" s="29"/>
      <c r="RC156" s="29"/>
      <c r="RD156" s="29"/>
      <c r="RE156" s="29"/>
      <c r="RF156" s="29"/>
      <c r="RG156" s="29"/>
      <c r="RH156" s="29"/>
      <c r="RI156" s="29"/>
      <c r="RJ156" s="29"/>
      <c r="RK156" s="29"/>
      <c r="RL156" s="29"/>
      <c r="RM156" s="29"/>
      <c r="RN156" s="29"/>
      <c r="RO156" s="29"/>
      <c r="RP156" s="29"/>
      <c r="RQ156" s="29"/>
      <c r="RR156" s="29"/>
      <c r="RS156" s="29"/>
      <c r="RT156" s="29"/>
      <c r="RU156" s="29"/>
      <c r="RV156" s="29"/>
      <c r="RW156" s="29"/>
      <c r="RX156" s="29"/>
      <c r="RY156" s="29"/>
      <c r="RZ156" s="29"/>
      <c r="SA156" s="29"/>
      <c r="SB156" s="29"/>
      <c r="SC156" s="29"/>
      <c r="SD156" s="29"/>
      <c r="SE156" s="29"/>
      <c r="SF156" s="29"/>
      <c r="SG156" s="29"/>
      <c r="SH156" s="29"/>
      <c r="SI156" s="29"/>
      <c r="SJ156" s="29"/>
      <c r="SK156" s="29"/>
      <c r="SL156" s="29"/>
      <c r="SM156" s="29"/>
      <c r="SN156" s="29"/>
      <c r="SO156" s="29"/>
      <c r="SP156" s="29"/>
      <c r="SQ156" s="29"/>
      <c r="SR156" s="29"/>
      <c r="SS156" s="29"/>
      <c r="ST156" s="29"/>
      <c r="SU156" s="29"/>
      <c r="SV156" s="29"/>
      <c r="SW156" s="29"/>
      <c r="SX156" s="29"/>
      <c r="SY156" s="29"/>
      <c r="SZ156" s="29"/>
      <c r="TA156" s="29"/>
      <c r="TB156" s="29"/>
      <c r="TC156" s="29"/>
      <c r="TD156" s="29"/>
      <c r="TE156" s="29"/>
      <c r="TF156" s="29"/>
      <c r="TG156" s="29"/>
      <c r="TH156" s="29"/>
      <c r="TI156" s="29"/>
      <c r="TJ156" s="29"/>
      <c r="TK156" s="29"/>
      <c r="TL156" s="29"/>
      <c r="TM156" s="29"/>
      <c r="TN156" s="29"/>
      <c r="TO156" s="29"/>
      <c r="TP156" s="29"/>
      <c r="TQ156" s="29"/>
      <c r="TR156" s="29"/>
      <c r="TS156" s="29"/>
      <c r="TT156" s="29"/>
      <c r="TU156" s="29"/>
      <c r="TV156" s="29"/>
      <c r="TW156" s="29"/>
      <c r="TX156" s="29"/>
      <c r="TY156" s="29"/>
      <c r="TZ156" s="29"/>
      <c r="UA156" s="29"/>
      <c r="UB156" s="29"/>
      <c r="UC156" s="29"/>
      <c r="UD156" s="29"/>
      <c r="UE156" s="29"/>
      <c r="UF156" s="29"/>
      <c r="UG156" s="29"/>
      <c r="UH156" s="29"/>
      <c r="UI156" s="29"/>
      <c r="UJ156" s="29"/>
      <c r="UK156" s="29"/>
      <c r="UL156" s="29"/>
      <c r="UM156" s="29"/>
      <c r="UN156" s="29"/>
      <c r="UO156" s="29"/>
      <c r="UP156" s="29"/>
      <c r="UQ156" s="29"/>
      <c r="UR156" s="29"/>
      <c r="US156" s="29"/>
      <c r="UT156" s="29"/>
      <c r="UU156" s="29"/>
      <c r="UV156" s="29"/>
      <c r="UW156" s="29"/>
      <c r="UX156" s="29"/>
      <c r="UY156" s="29"/>
      <c r="UZ156" s="29"/>
      <c r="VA156" s="29"/>
      <c r="VB156" s="29"/>
      <c r="VC156" s="29"/>
      <c r="VD156" s="29"/>
      <c r="VE156" s="29"/>
      <c r="VF156" s="29"/>
      <c r="VG156" s="29"/>
      <c r="VH156" s="29"/>
      <c r="VI156" s="29"/>
      <c r="VJ156" s="29"/>
      <c r="VK156" s="29"/>
      <c r="VL156" s="29"/>
      <c r="VM156" s="29"/>
      <c r="VN156" s="29"/>
      <c r="VO156" s="29"/>
      <c r="VP156" s="29"/>
      <c r="VQ156" s="29"/>
      <c r="VR156" s="29"/>
      <c r="VS156" s="29"/>
      <c r="VT156" s="29"/>
      <c r="VU156" s="29"/>
      <c r="VV156" s="29"/>
      <c r="VW156" s="29"/>
      <c r="VX156" s="29"/>
      <c r="VY156" s="29"/>
      <c r="VZ156" s="29"/>
      <c r="WA156" s="29"/>
      <c r="WB156" s="29"/>
      <c r="WC156" s="29"/>
      <c r="WD156" s="29"/>
      <c r="WE156" s="29"/>
      <c r="WF156" s="29"/>
      <c r="WG156" s="29"/>
      <c r="WH156" s="29"/>
      <c r="WI156" s="29"/>
      <c r="WJ156" s="29"/>
      <c r="WK156" s="29"/>
      <c r="WL156" s="29"/>
      <c r="WM156" s="29"/>
      <c r="WN156" s="29"/>
      <c r="WO156" s="29"/>
      <c r="WP156" s="29"/>
      <c r="WQ156" s="29"/>
      <c r="WR156" s="29"/>
      <c r="WS156" s="29"/>
      <c r="WT156" s="29"/>
      <c r="WU156" s="29"/>
      <c r="WV156" s="29"/>
      <c r="WW156" s="29"/>
      <c r="WX156" s="29"/>
      <c r="WY156" s="29"/>
      <c r="WZ156" s="29"/>
      <c r="XA156" s="29"/>
      <c r="XB156" s="29"/>
      <c r="XC156" s="29"/>
      <c r="XD156" s="29"/>
      <c r="XE156" s="29"/>
      <c r="XF156" s="29"/>
      <c r="XG156" s="29"/>
      <c r="XH156" s="29"/>
      <c r="XI156" s="29"/>
      <c r="XJ156" s="29"/>
      <c r="XK156" s="29"/>
      <c r="XL156" s="29"/>
      <c r="XM156" s="29"/>
      <c r="XN156" s="29"/>
      <c r="XO156" s="29"/>
      <c r="XP156" s="29"/>
      <c r="XQ156" s="29"/>
      <c r="XR156" s="29"/>
      <c r="XS156" s="29"/>
      <c r="XT156" s="29"/>
      <c r="XU156" s="29"/>
      <c r="XV156" s="29"/>
      <c r="XW156" s="29"/>
      <c r="XX156" s="29"/>
      <c r="XY156" s="29"/>
      <c r="XZ156" s="29"/>
      <c r="YA156" s="29"/>
      <c r="YB156" s="29"/>
      <c r="YC156" s="29"/>
      <c r="YD156" s="29"/>
      <c r="YE156" s="29"/>
      <c r="YF156" s="29"/>
      <c r="YG156" s="29"/>
      <c r="YH156" s="29"/>
      <c r="YI156" s="29"/>
      <c r="YJ156" s="29"/>
      <c r="YK156" s="29"/>
      <c r="YL156" s="29"/>
      <c r="YM156" s="29"/>
      <c r="YN156" s="29"/>
      <c r="YO156" s="29"/>
      <c r="YP156" s="29"/>
      <c r="YQ156" s="29"/>
      <c r="YR156" s="29"/>
      <c r="YS156" s="29"/>
      <c r="YT156" s="29"/>
      <c r="YU156" s="29"/>
      <c r="YV156" s="29"/>
      <c r="YW156" s="29"/>
      <c r="YX156" s="29"/>
      <c r="YY156" s="29"/>
      <c r="YZ156" s="29"/>
      <c r="ZA156" s="29"/>
      <c r="ZB156" s="29"/>
      <c r="ZC156" s="29"/>
      <c r="ZD156" s="29"/>
      <c r="ZE156" s="29"/>
      <c r="ZF156" s="29"/>
      <c r="ZG156" s="29"/>
      <c r="ZH156" s="29"/>
      <c r="ZI156" s="29"/>
      <c r="ZJ156" s="29"/>
      <c r="ZK156" s="29"/>
      <c r="ZL156" s="29"/>
      <c r="ZM156" s="29"/>
      <c r="ZN156" s="29"/>
      <c r="ZO156" s="29"/>
      <c r="ZP156" s="29"/>
      <c r="ZQ156" s="29"/>
      <c r="ZR156" s="29"/>
      <c r="ZS156" s="29"/>
      <c r="ZT156" s="29"/>
      <c r="ZU156" s="29"/>
      <c r="ZV156" s="29"/>
      <c r="ZW156" s="29"/>
      <c r="ZX156" s="29"/>
      <c r="ZY156" s="29"/>
      <c r="ZZ156" s="29"/>
      <c r="AAA156" s="29"/>
      <c r="AAB156" s="29"/>
      <c r="AAC156" s="29"/>
      <c r="AAD156" s="29"/>
      <c r="AAE156" s="29"/>
      <c r="AAF156" s="29"/>
      <c r="AAG156" s="29"/>
      <c r="AAH156" s="29"/>
      <c r="AAI156" s="29"/>
      <c r="AAJ156" s="29"/>
      <c r="AAK156" s="29"/>
      <c r="AAL156" s="29"/>
      <c r="AAM156" s="29"/>
      <c r="AAN156" s="29"/>
      <c r="AAO156" s="29"/>
      <c r="AAP156" s="29"/>
      <c r="AAQ156" s="29"/>
      <c r="AAR156" s="29"/>
      <c r="AAS156" s="29"/>
      <c r="AAT156" s="29"/>
      <c r="AAU156" s="29"/>
      <c r="AAV156" s="29"/>
      <c r="AAW156" s="29"/>
      <c r="AAX156" s="29"/>
      <c r="AAY156" s="29"/>
      <c r="AAZ156" s="29"/>
      <c r="ABA156" s="29"/>
      <c r="ABB156" s="29"/>
      <c r="ABC156" s="29"/>
      <c r="ABD156" s="29"/>
      <c r="ABE156" s="29"/>
      <c r="ABF156" s="29"/>
      <c r="ABG156" s="29"/>
      <c r="ABH156" s="29"/>
      <c r="ABI156" s="29"/>
      <c r="ABJ156" s="29"/>
      <c r="ABK156" s="29"/>
      <c r="ABL156" s="29"/>
      <c r="ABM156" s="29"/>
      <c r="ABN156" s="29"/>
      <c r="ABO156" s="29"/>
      <c r="ABP156" s="29"/>
      <c r="ABQ156" s="29"/>
      <c r="ABR156" s="29"/>
      <c r="ABS156" s="29"/>
      <c r="ABT156" s="29"/>
      <c r="ABU156" s="29"/>
      <c r="ABV156" s="29"/>
      <c r="ABW156" s="29"/>
      <c r="ABX156" s="29"/>
      <c r="ABY156" s="29"/>
      <c r="ABZ156" s="29"/>
      <c r="ACA156" s="29"/>
      <c r="ACB156" s="29"/>
      <c r="ACC156" s="29"/>
      <c r="ACD156" s="29"/>
      <c r="ACE156" s="29"/>
      <c r="ACF156" s="29"/>
      <c r="ACG156" s="29"/>
      <c r="ACH156" s="29"/>
      <c r="ACI156" s="29"/>
      <c r="ACJ156" s="29"/>
      <c r="ACK156" s="29"/>
      <c r="ACL156" s="29"/>
      <c r="ACM156" s="29"/>
      <c r="ACN156" s="29"/>
      <c r="ACO156" s="29"/>
      <c r="ACP156" s="29"/>
      <c r="ACQ156" s="29"/>
      <c r="ACR156" s="29"/>
      <c r="ACS156" s="29"/>
      <c r="ACT156" s="29"/>
      <c r="ACU156" s="29"/>
      <c r="ACV156" s="29"/>
      <c r="ACW156" s="29"/>
      <c r="ACX156" s="29"/>
      <c r="ACY156" s="29"/>
      <c r="ACZ156" s="29"/>
      <c r="ADA156" s="29"/>
      <c r="ADB156" s="29"/>
      <c r="ADC156" s="29"/>
      <c r="ADD156" s="29"/>
      <c r="ADE156" s="29"/>
      <c r="ADF156" s="29"/>
      <c r="ADG156" s="29"/>
      <c r="ADH156" s="29"/>
      <c r="ADI156" s="29"/>
      <c r="ADJ156" s="29"/>
      <c r="ADK156" s="29"/>
      <c r="ADL156" s="29"/>
      <c r="ADM156" s="29"/>
      <c r="ADN156" s="29"/>
      <c r="ADO156" s="29"/>
      <c r="ADP156" s="29"/>
      <c r="ADQ156" s="29"/>
      <c r="ADR156" s="29"/>
      <c r="ADS156" s="29"/>
      <c r="ADT156" s="29"/>
      <c r="ADU156" s="29"/>
      <c r="ADV156" s="29"/>
      <c r="ADW156" s="29"/>
      <c r="ADX156" s="29"/>
      <c r="ADY156" s="29"/>
      <c r="ADZ156" s="29"/>
      <c r="AEA156" s="29"/>
      <c r="AEB156" s="29"/>
      <c r="AEC156" s="29"/>
      <c r="AED156" s="29"/>
      <c r="AEE156" s="29"/>
      <c r="AEF156" s="29"/>
      <c r="AEG156" s="29"/>
      <c r="AEH156" s="29"/>
      <c r="AEI156" s="29"/>
      <c r="AEJ156" s="29"/>
      <c r="AEK156" s="29"/>
      <c r="AEL156" s="29"/>
      <c r="AEM156" s="29"/>
      <c r="AEN156" s="29"/>
      <c r="AEO156" s="29"/>
      <c r="AEP156" s="29"/>
      <c r="AEQ156" s="29"/>
      <c r="AER156" s="29"/>
      <c r="AES156" s="29"/>
      <c r="AET156" s="29"/>
      <c r="AEU156" s="29"/>
      <c r="AEV156" s="29"/>
      <c r="AEW156" s="29"/>
      <c r="AEX156" s="29"/>
      <c r="AEY156" s="29"/>
      <c r="AEZ156" s="29"/>
      <c r="AFA156" s="29"/>
      <c r="AFB156" s="29"/>
      <c r="AFC156" s="29"/>
      <c r="AFD156" s="29"/>
      <c r="AFE156" s="29"/>
      <c r="AFF156" s="29"/>
      <c r="AFG156" s="29"/>
      <c r="AFH156" s="29"/>
      <c r="AFI156" s="29"/>
      <c r="AFJ156" s="29"/>
      <c r="AFK156" s="29"/>
      <c r="AFL156" s="29"/>
      <c r="AFM156" s="29"/>
      <c r="AFN156" s="29"/>
      <c r="AFO156" s="29"/>
      <c r="AFP156" s="29"/>
      <c r="AFQ156" s="29"/>
      <c r="AFR156" s="29"/>
      <c r="AFS156" s="29"/>
      <c r="AFT156" s="29"/>
      <c r="AFU156" s="29"/>
      <c r="AFV156" s="29"/>
      <c r="AFW156" s="29"/>
      <c r="AFX156" s="29"/>
      <c r="AFY156" s="29"/>
      <c r="AFZ156" s="29"/>
      <c r="AGA156" s="29"/>
      <c r="AGB156" s="29"/>
      <c r="AGC156" s="29"/>
      <c r="AGD156" s="29"/>
      <c r="AGE156" s="29"/>
      <c r="AGF156" s="29"/>
      <c r="AGG156" s="29"/>
      <c r="AGH156" s="29"/>
      <c r="AGI156" s="29"/>
      <c r="AGJ156" s="29"/>
      <c r="AGK156" s="29"/>
      <c r="AGL156" s="29"/>
      <c r="AGM156" s="29"/>
      <c r="AGN156" s="29"/>
      <c r="AGO156" s="29"/>
      <c r="AGP156" s="29"/>
      <c r="AGQ156" s="29"/>
      <c r="AGR156" s="29"/>
      <c r="AGS156" s="29"/>
      <c r="AGT156" s="29"/>
      <c r="AGU156" s="29"/>
      <c r="AGV156" s="29"/>
      <c r="AGW156" s="29"/>
      <c r="AGX156" s="29"/>
      <c r="AGY156" s="29"/>
      <c r="AGZ156" s="29"/>
      <c r="AHA156" s="29"/>
      <c r="AHB156" s="29"/>
      <c r="AHC156" s="29"/>
      <c r="AHD156" s="29"/>
      <c r="AHE156" s="29"/>
      <c r="AHF156" s="29"/>
      <c r="AHG156" s="29"/>
      <c r="AHH156" s="29"/>
      <c r="AHI156" s="29"/>
      <c r="AHJ156" s="29"/>
      <c r="AHK156" s="29"/>
      <c r="AHL156" s="29"/>
      <c r="AHM156" s="29"/>
      <c r="AHN156" s="29"/>
      <c r="AHO156" s="29"/>
      <c r="AHP156" s="29"/>
      <c r="AHQ156" s="29"/>
      <c r="AHR156" s="29"/>
      <c r="AHS156" s="29"/>
      <c r="AHT156" s="29"/>
      <c r="AHU156" s="29"/>
      <c r="AHV156" s="29"/>
      <c r="AHW156" s="29"/>
      <c r="AHX156" s="29"/>
      <c r="AHY156" s="29"/>
      <c r="AHZ156" s="29"/>
      <c r="AIA156" s="29"/>
      <c r="AIB156" s="29"/>
      <c r="AIC156" s="29"/>
      <c r="AID156" s="29"/>
      <c r="AIE156" s="29"/>
      <c r="AIF156" s="29"/>
      <c r="AIG156" s="29"/>
      <c r="AIH156" s="29"/>
      <c r="AII156" s="29"/>
      <c r="AIJ156" s="29"/>
      <c r="AIK156" s="29"/>
      <c r="AIL156" s="29"/>
      <c r="AIM156" s="29"/>
      <c r="AIN156" s="29"/>
      <c r="AIO156" s="29"/>
      <c r="AIP156" s="29"/>
      <c r="AIQ156" s="29"/>
      <c r="AIR156" s="29"/>
      <c r="AIS156" s="29"/>
      <c r="AIT156" s="29"/>
      <c r="AIU156" s="29"/>
      <c r="AIV156" s="29"/>
      <c r="AIW156" s="29"/>
      <c r="AIX156" s="29"/>
      <c r="AIY156" s="29"/>
      <c r="AIZ156" s="29"/>
      <c r="AJA156" s="29"/>
      <c r="AJB156" s="29"/>
      <c r="AJC156" s="29"/>
      <c r="AJD156" s="29"/>
      <c r="AJE156" s="29"/>
      <c r="AJF156" s="29"/>
      <c r="AJG156" s="29"/>
      <c r="AJH156" s="29"/>
      <c r="AJI156" s="29"/>
      <c r="AJJ156" s="29"/>
      <c r="AJK156" s="29"/>
      <c r="AJL156" s="29"/>
      <c r="AJM156" s="29"/>
      <c r="AJN156" s="29"/>
      <c r="AJO156" s="29"/>
      <c r="AJP156" s="29"/>
      <c r="AJQ156" s="29"/>
      <c r="AJR156" s="29"/>
      <c r="AJS156" s="29"/>
      <c r="AJT156" s="29"/>
      <c r="AJU156" s="29"/>
      <c r="AJV156" s="29"/>
      <c r="AJW156" s="29"/>
      <c r="AJX156" s="29"/>
      <c r="AJY156" s="29"/>
      <c r="AJZ156" s="29"/>
      <c r="AKA156" s="29"/>
      <c r="AKB156" s="29"/>
      <c r="AKC156" s="29"/>
      <c r="AKD156" s="29"/>
      <c r="AKE156" s="29"/>
      <c r="AKF156" s="29"/>
      <c r="AKG156" s="29"/>
      <c r="AKH156" s="29"/>
      <c r="AKI156" s="29"/>
      <c r="AKJ156" s="29"/>
      <c r="AKK156" s="29"/>
      <c r="AKL156" s="29"/>
      <c r="AKM156" s="29"/>
      <c r="AKN156" s="29"/>
      <c r="AKO156" s="29"/>
      <c r="AKP156" s="29"/>
      <c r="AKQ156" s="29"/>
      <c r="AKR156" s="29"/>
      <c r="AKS156" s="29"/>
      <c r="AKT156" s="29"/>
      <c r="AKU156" s="29"/>
      <c r="AKV156" s="29"/>
      <c r="AKW156" s="29"/>
      <c r="AKX156" s="29"/>
      <c r="AKY156" s="29"/>
      <c r="AKZ156" s="29"/>
      <c r="ALA156" s="29"/>
      <c r="ALB156" s="29"/>
      <c r="ALC156" s="29"/>
      <c r="ALD156" s="29"/>
      <c r="ALE156" s="29"/>
      <c r="ALF156" s="29"/>
      <c r="ALG156" s="29"/>
      <c r="ALH156" s="29"/>
      <c r="ALI156" s="29"/>
      <c r="ALJ156" s="29"/>
      <c r="ALK156" s="29"/>
      <c r="ALL156" s="29"/>
      <c r="ALM156" s="29"/>
      <c r="ALN156" s="29"/>
      <c r="ALO156" s="29"/>
      <c r="ALP156" s="29"/>
      <c r="ALQ156" s="29"/>
      <c r="ALR156" s="29"/>
      <c r="ALS156" s="29"/>
      <c r="ALT156" s="29"/>
      <c r="ALU156" s="29"/>
      <c r="ALV156" s="29"/>
      <c r="ALW156" s="29"/>
      <c r="ALX156" s="29"/>
      <c r="ALY156" s="29"/>
      <c r="ALZ156" s="29"/>
      <c r="AMA156" s="29"/>
      <c r="AMB156" s="29"/>
      <c r="AMC156" s="29"/>
      <c r="AMD156" s="29"/>
      <c r="AME156" s="29"/>
      <c r="AMF156" s="29"/>
      <c r="AMG156" s="29"/>
      <c r="AMH156" s="29"/>
      <c r="AMI156" s="29"/>
      <c r="AMJ156" s="29"/>
      <c r="AMK156" s="29"/>
      <c r="AML156" s="29"/>
      <c r="AMM156" s="29"/>
      <c r="AMN156" s="29"/>
      <c r="AMO156" s="29"/>
      <c r="AMP156" s="29"/>
      <c r="AMQ156" s="29"/>
      <c r="AMR156" s="29"/>
      <c r="AMS156" s="29"/>
      <c r="AMT156" s="29"/>
      <c r="AMU156" s="29"/>
      <c r="AMV156" s="29"/>
      <c r="AMW156" s="29"/>
      <c r="AMX156" s="29"/>
      <c r="AMY156" s="29"/>
      <c r="AMZ156" s="29"/>
      <c r="ANA156" s="29"/>
      <c r="ANB156" s="29"/>
      <c r="ANC156" s="29"/>
      <c r="AND156" s="29"/>
      <c r="ANE156" s="29"/>
      <c r="ANF156" s="29"/>
      <c r="ANG156" s="29"/>
      <c r="ANH156" s="29"/>
      <c r="ANI156" s="29"/>
      <c r="ANJ156" s="29"/>
      <c r="ANK156" s="29"/>
      <c r="ANL156" s="29"/>
      <c r="ANM156" s="29"/>
      <c r="ANN156" s="29"/>
      <c r="ANO156" s="29"/>
      <c r="ANP156" s="29"/>
      <c r="ANQ156" s="29"/>
      <c r="ANR156" s="29"/>
      <c r="ANS156" s="29"/>
      <c r="ANT156" s="29"/>
      <c r="ANU156" s="29"/>
      <c r="ANV156" s="29"/>
      <c r="ANW156" s="29"/>
      <c r="ANX156" s="29"/>
      <c r="ANY156" s="29"/>
      <c r="ANZ156" s="29"/>
      <c r="AOA156" s="29"/>
      <c r="AOB156" s="29"/>
      <c r="AOC156" s="29"/>
      <c r="AOD156" s="29"/>
      <c r="AOE156" s="29"/>
      <c r="AOF156" s="29"/>
      <c r="AOG156" s="29"/>
      <c r="AOH156" s="29"/>
      <c r="AOI156" s="29"/>
      <c r="AOJ156" s="29"/>
      <c r="AOK156" s="29"/>
      <c r="AOL156" s="29"/>
      <c r="AOM156" s="29"/>
      <c r="AON156" s="29"/>
      <c r="AOO156" s="29"/>
      <c r="AOP156" s="29"/>
      <c r="AOQ156" s="29"/>
      <c r="AOR156" s="29"/>
      <c r="AOS156" s="29"/>
      <c r="AOT156" s="29"/>
      <c r="AOU156" s="29"/>
      <c r="AOV156" s="29"/>
      <c r="AOW156" s="29"/>
      <c r="AOX156" s="29"/>
      <c r="AOY156" s="29"/>
      <c r="AOZ156" s="29"/>
      <c r="APA156" s="29"/>
      <c r="APB156" s="29"/>
      <c r="APC156" s="29"/>
      <c r="APD156" s="29"/>
      <c r="APE156" s="29"/>
      <c r="APF156" s="29"/>
      <c r="APG156" s="29"/>
      <c r="APH156" s="29"/>
      <c r="API156" s="29"/>
      <c r="APJ156" s="29"/>
      <c r="APK156" s="29"/>
      <c r="APL156" s="29"/>
      <c r="APM156" s="29"/>
      <c r="APN156" s="29"/>
      <c r="APO156" s="29"/>
      <c r="APP156" s="29"/>
      <c r="APQ156" s="29"/>
      <c r="APR156" s="29"/>
      <c r="APS156" s="29"/>
      <c r="APT156" s="29"/>
      <c r="APU156" s="29"/>
      <c r="APV156" s="29"/>
      <c r="APW156" s="29"/>
      <c r="APX156" s="29"/>
      <c r="APY156" s="29"/>
      <c r="APZ156" s="29"/>
      <c r="AQA156" s="29"/>
      <c r="AQB156" s="29"/>
      <c r="AQC156" s="29"/>
      <c r="AQD156" s="29"/>
      <c r="AQE156" s="29"/>
      <c r="AQF156" s="29"/>
      <c r="AQG156" s="29"/>
      <c r="AQH156" s="29"/>
      <c r="AQI156" s="29"/>
      <c r="AQJ156" s="29"/>
      <c r="AQK156" s="29"/>
      <c r="AQL156" s="29"/>
      <c r="AQM156" s="29"/>
      <c r="AQN156" s="29"/>
      <c r="AQO156" s="29"/>
      <c r="AQP156" s="29"/>
      <c r="AQQ156" s="29"/>
      <c r="AQR156" s="29"/>
      <c r="AQS156" s="29"/>
      <c r="AQT156" s="29"/>
      <c r="AQU156" s="29"/>
      <c r="AQV156" s="29"/>
      <c r="AQW156" s="29"/>
      <c r="AQX156" s="29"/>
      <c r="AQY156" s="29"/>
      <c r="AQZ156" s="29"/>
      <c r="ARA156" s="29"/>
      <c r="ARB156" s="29"/>
      <c r="ARC156" s="29"/>
      <c r="ARD156" s="29"/>
      <c r="ARE156" s="29"/>
      <c r="ARF156" s="29"/>
      <c r="ARG156" s="29"/>
      <c r="ARH156" s="29"/>
      <c r="ARI156" s="29"/>
      <c r="ARJ156" s="29"/>
      <c r="ARK156" s="29"/>
      <c r="ARL156" s="29"/>
      <c r="ARM156" s="29"/>
      <c r="ARN156" s="29"/>
      <c r="ARO156" s="29"/>
      <c r="ARP156" s="29"/>
      <c r="ARQ156" s="29"/>
      <c r="ARR156" s="29"/>
      <c r="ARS156" s="29"/>
      <c r="ART156" s="29"/>
      <c r="ARU156" s="29"/>
      <c r="ARV156" s="29"/>
      <c r="ARW156" s="29"/>
      <c r="ARX156" s="29"/>
      <c r="ARY156" s="29"/>
      <c r="ARZ156" s="29"/>
      <c r="ASA156" s="29"/>
      <c r="ASB156" s="29"/>
      <c r="ASC156" s="29"/>
      <c r="ASD156" s="29"/>
      <c r="ASE156" s="29"/>
      <c r="ASF156" s="29"/>
      <c r="ASG156" s="29"/>
      <c r="ASH156" s="29"/>
      <c r="ASI156" s="29"/>
      <c r="ASJ156" s="29"/>
      <c r="ASK156" s="29"/>
      <c r="ASL156" s="29"/>
      <c r="ASM156" s="29"/>
      <c r="ASN156" s="29"/>
      <c r="ASO156" s="29"/>
      <c r="ASP156" s="29"/>
      <c r="ASQ156" s="29"/>
      <c r="ASR156" s="29"/>
      <c r="ASS156" s="29"/>
      <c r="AST156" s="29"/>
      <c r="ASU156" s="29"/>
      <c r="ASV156" s="29"/>
      <c r="ASW156" s="29"/>
      <c r="ASX156" s="29"/>
      <c r="ASY156" s="29"/>
      <c r="ASZ156" s="29"/>
      <c r="ATA156" s="29"/>
      <c r="ATB156" s="29"/>
      <c r="ATC156" s="29"/>
      <c r="ATD156" s="29"/>
      <c r="ATE156" s="29"/>
      <c r="ATF156" s="29"/>
      <c r="ATG156" s="29"/>
      <c r="ATH156" s="29"/>
      <c r="ATI156" s="29"/>
      <c r="ATJ156" s="29"/>
      <c r="ATK156" s="29"/>
      <c r="ATL156" s="29"/>
      <c r="ATM156" s="29"/>
      <c r="ATN156" s="29"/>
      <c r="ATO156" s="29"/>
      <c r="ATP156" s="29"/>
      <c r="ATQ156" s="29"/>
      <c r="ATR156" s="29"/>
      <c r="ATS156" s="29"/>
      <c r="ATT156" s="29"/>
      <c r="ATU156" s="29"/>
      <c r="ATV156" s="29"/>
      <c r="ATW156" s="29"/>
      <c r="ATX156" s="29"/>
      <c r="ATY156" s="29"/>
      <c r="ATZ156" s="29"/>
      <c r="AUA156" s="29"/>
      <c r="AUB156" s="29"/>
      <c r="AUC156" s="29"/>
      <c r="AUD156" s="29"/>
      <c r="AUE156" s="29"/>
      <c r="AUF156" s="29"/>
      <c r="AUG156" s="29"/>
      <c r="AUH156" s="29"/>
      <c r="AUI156" s="29"/>
      <c r="AUJ156" s="29"/>
      <c r="AUK156" s="29"/>
      <c r="AUL156" s="29"/>
      <c r="AUM156" s="29"/>
      <c r="AUN156" s="29"/>
      <c r="AUO156" s="29"/>
      <c r="AUP156" s="29"/>
      <c r="AUQ156" s="29"/>
      <c r="AUR156" s="29"/>
      <c r="AUS156" s="29"/>
      <c r="AUT156" s="29"/>
      <c r="AUU156" s="29"/>
      <c r="AUV156" s="29"/>
      <c r="AUW156" s="29"/>
      <c r="AUX156" s="29"/>
      <c r="AUY156" s="29"/>
      <c r="AUZ156" s="29"/>
      <c r="AVA156" s="29"/>
      <c r="AVB156" s="29"/>
      <c r="AVC156" s="29"/>
      <c r="AVD156" s="29"/>
      <c r="AVE156" s="29"/>
      <c r="AVF156" s="29"/>
      <c r="AVG156" s="29"/>
      <c r="AVH156" s="29"/>
      <c r="AVI156" s="29"/>
      <c r="AVJ156" s="29"/>
      <c r="AVK156" s="29"/>
      <c r="AVL156" s="29"/>
      <c r="AVM156" s="29"/>
      <c r="AVN156" s="29"/>
      <c r="AVO156" s="29"/>
      <c r="AVP156" s="29"/>
      <c r="AVQ156" s="29"/>
      <c r="AVR156" s="29"/>
      <c r="AVS156" s="29"/>
      <c r="AVT156" s="29"/>
      <c r="AVU156" s="29"/>
      <c r="AVV156" s="29"/>
      <c r="AVW156" s="29"/>
      <c r="AVX156" s="29"/>
      <c r="AVY156" s="29"/>
      <c r="AVZ156" s="29"/>
      <c r="AWA156" s="29"/>
      <c r="AWB156" s="29"/>
      <c r="AWC156" s="29"/>
      <c r="AWD156" s="29"/>
      <c r="AWE156" s="29"/>
      <c r="AWF156" s="29"/>
      <c r="AWG156" s="29"/>
      <c r="AWH156" s="29"/>
      <c r="AWI156" s="29"/>
      <c r="AWJ156" s="29"/>
      <c r="AWK156" s="29"/>
      <c r="AWL156" s="29"/>
      <c r="AWM156" s="29"/>
      <c r="AWN156" s="29"/>
      <c r="AWO156" s="29"/>
      <c r="AWP156" s="29"/>
      <c r="AWQ156" s="29"/>
      <c r="AWR156" s="29"/>
      <c r="AWS156" s="29"/>
      <c r="AWT156" s="29"/>
      <c r="AWU156" s="29"/>
      <c r="AWV156" s="29"/>
      <c r="AWW156" s="29"/>
      <c r="AWX156" s="29"/>
      <c r="AWY156" s="29"/>
      <c r="AWZ156" s="29"/>
      <c r="AXA156" s="29"/>
      <c r="AXB156" s="29"/>
      <c r="AXC156" s="29"/>
      <c r="AXD156" s="29"/>
      <c r="AXE156" s="29"/>
      <c r="AXF156" s="29"/>
      <c r="AXG156" s="29"/>
      <c r="AXH156" s="29"/>
      <c r="AXI156" s="29"/>
      <c r="AXJ156" s="29"/>
      <c r="AXK156" s="29"/>
      <c r="AXL156" s="29"/>
      <c r="AXM156" s="29"/>
      <c r="AXN156" s="29"/>
      <c r="AXO156" s="29"/>
      <c r="AXP156" s="29"/>
      <c r="AXQ156" s="29"/>
      <c r="AXR156" s="29"/>
      <c r="AXS156" s="29"/>
      <c r="AXT156" s="29"/>
      <c r="AXU156" s="29"/>
      <c r="AXV156" s="29"/>
      <c r="AXW156" s="29"/>
      <c r="AXX156" s="29"/>
      <c r="AXY156" s="29"/>
      <c r="AXZ156" s="29"/>
      <c r="AYA156" s="29"/>
      <c r="AYB156" s="29"/>
      <c r="AYC156" s="29"/>
      <c r="AYD156" s="29"/>
      <c r="AYE156" s="29"/>
      <c r="AYF156" s="29"/>
      <c r="AYG156" s="29"/>
      <c r="AYH156" s="29"/>
      <c r="AYI156" s="29"/>
      <c r="AYJ156" s="29"/>
      <c r="AYK156" s="29"/>
      <c r="AYL156" s="29"/>
      <c r="AYM156" s="29"/>
      <c r="AYN156" s="29"/>
      <c r="AYO156" s="29"/>
      <c r="AYP156" s="29"/>
      <c r="AYQ156" s="29"/>
      <c r="AYR156" s="29"/>
      <c r="AYS156" s="29"/>
      <c r="AYT156" s="29"/>
      <c r="AYU156" s="29"/>
      <c r="AYV156" s="29"/>
      <c r="AYW156" s="29"/>
      <c r="AYX156" s="29"/>
      <c r="AYY156" s="29"/>
      <c r="AYZ156" s="29"/>
      <c r="AZA156" s="29"/>
      <c r="AZB156" s="29"/>
      <c r="AZC156" s="29"/>
      <c r="AZD156" s="29"/>
      <c r="AZE156" s="29"/>
      <c r="AZF156" s="29"/>
      <c r="AZG156" s="29"/>
      <c r="AZH156" s="29"/>
      <c r="AZI156" s="29"/>
      <c r="AZJ156" s="29"/>
      <c r="AZK156" s="29"/>
      <c r="AZL156" s="29"/>
      <c r="AZM156" s="29"/>
      <c r="AZN156" s="29"/>
      <c r="AZO156" s="29"/>
      <c r="AZP156" s="29"/>
      <c r="AZQ156" s="29"/>
      <c r="AZR156" s="29"/>
      <c r="AZS156" s="29"/>
      <c r="AZT156" s="29"/>
      <c r="AZU156" s="29"/>
      <c r="AZV156" s="29"/>
      <c r="AZW156" s="29"/>
      <c r="AZX156" s="29"/>
      <c r="AZY156" s="29"/>
      <c r="AZZ156" s="29"/>
      <c r="BAA156" s="29"/>
      <c r="BAB156" s="29"/>
      <c r="BAC156" s="29"/>
      <c r="BAD156" s="29"/>
      <c r="BAE156" s="29"/>
      <c r="BAF156" s="29"/>
      <c r="BAG156" s="29"/>
      <c r="BAH156" s="29"/>
      <c r="BAI156" s="29"/>
      <c r="BAJ156" s="29"/>
      <c r="BAK156" s="29"/>
      <c r="BAL156" s="29"/>
      <c r="BAM156" s="29"/>
      <c r="BAN156" s="29"/>
      <c r="BAO156" s="29"/>
      <c r="BAP156" s="29"/>
      <c r="BAQ156" s="29"/>
      <c r="BAR156" s="29"/>
      <c r="BAS156" s="29"/>
      <c r="BAT156" s="29"/>
      <c r="BAU156" s="29"/>
      <c r="BAV156" s="29"/>
      <c r="BAW156" s="29"/>
      <c r="BAX156" s="29"/>
      <c r="BAY156" s="29"/>
      <c r="BAZ156" s="29"/>
      <c r="BBA156" s="29"/>
      <c r="BBB156" s="29"/>
      <c r="BBC156" s="29"/>
      <c r="BBD156" s="29"/>
      <c r="BBE156" s="29"/>
      <c r="BBF156" s="29"/>
      <c r="BBG156" s="29"/>
      <c r="BBH156" s="29"/>
      <c r="BBI156" s="29"/>
      <c r="BBJ156" s="29"/>
      <c r="BBK156" s="29"/>
      <c r="BBL156" s="29"/>
      <c r="BBM156" s="29"/>
      <c r="BBN156" s="29"/>
      <c r="BBO156" s="29"/>
      <c r="BBP156" s="29"/>
      <c r="BBQ156" s="29"/>
      <c r="BBR156" s="29"/>
      <c r="BBS156" s="29"/>
      <c r="BBT156" s="29"/>
      <c r="BBU156" s="29"/>
      <c r="BBV156" s="29"/>
      <c r="BBW156" s="29"/>
      <c r="BBX156" s="29"/>
      <c r="BBY156" s="29"/>
      <c r="BBZ156" s="29"/>
      <c r="BCA156" s="29"/>
      <c r="BCB156" s="29"/>
      <c r="BCC156" s="29"/>
      <c r="BCD156" s="29"/>
      <c r="BCE156" s="29"/>
      <c r="BCF156" s="29"/>
      <c r="BCG156" s="29"/>
      <c r="BCH156" s="29"/>
      <c r="BCI156" s="29"/>
      <c r="BCJ156" s="29"/>
      <c r="BCK156" s="29"/>
      <c r="BCL156" s="29"/>
      <c r="BCM156" s="29"/>
      <c r="BCN156" s="29"/>
      <c r="BCO156" s="29"/>
      <c r="BCP156" s="29"/>
      <c r="BCQ156" s="29"/>
      <c r="BCR156" s="29"/>
      <c r="BCS156" s="29"/>
      <c r="BCT156" s="29"/>
      <c r="BCU156" s="29"/>
      <c r="BCV156" s="29"/>
      <c r="BCW156" s="29"/>
      <c r="BCX156" s="29"/>
      <c r="BCY156" s="29"/>
      <c r="BCZ156" s="29"/>
      <c r="BDA156" s="29"/>
      <c r="BDB156" s="29"/>
      <c r="BDC156" s="29"/>
      <c r="BDD156" s="29"/>
      <c r="BDE156" s="29"/>
      <c r="BDF156" s="29"/>
      <c r="BDG156" s="29"/>
      <c r="BDH156" s="29"/>
      <c r="BDI156" s="29"/>
      <c r="BDJ156" s="29"/>
      <c r="BDK156" s="29"/>
      <c r="BDL156" s="29"/>
      <c r="BDM156" s="29"/>
      <c r="BDN156" s="29"/>
      <c r="BDO156" s="29"/>
      <c r="BDP156" s="29"/>
      <c r="BDQ156" s="29"/>
      <c r="BDR156" s="29"/>
      <c r="BDS156" s="29"/>
      <c r="BDT156" s="29"/>
      <c r="BDU156" s="29"/>
      <c r="BDV156" s="29"/>
      <c r="BDW156" s="29"/>
      <c r="BDX156" s="29"/>
      <c r="BDY156" s="29"/>
      <c r="BDZ156" s="29"/>
      <c r="BEA156" s="29"/>
      <c r="BEB156" s="29"/>
      <c r="BEC156" s="29"/>
      <c r="BED156" s="29"/>
      <c r="BEE156" s="29"/>
      <c r="BEF156" s="29"/>
      <c r="BEG156" s="29"/>
      <c r="BEH156" s="29"/>
      <c r="BEI156" s="29"/>
      <c r="BEJ156" s="29"/>
      <c r="BEK156" s="29"/>
      <c r="BEL156" s="29"/>
      <c r="BEM156" s="29"/>
      <c r="BEN156" s="29"/>
      <c r="BEO156" s="29"/>
      <c r="BEP156" s="29"/>
      <c r="BEQ156" s="29"/>
      <c r="BER156" s="29"/>
      <c r="BES156" s="29"/>
      <c r="BET156" s="29"/>
      <c r="BEU156" s="29"/>
      <c r="BEV156" s="29"/>
      <c r="BEW156" s="29"/>
      <c r="BEX156" s="29"/>
      <c r="BEY156" s="29"/>
      <c r="BEZ156" s="29"/>
      <c r="BFA156" s="29"/>
      <c r="BFB156" s="29"/>
      <c r="BFC156" s="29"/>
      <c r="BFD156" s="29"/>
      <c r="BFE156" s="29"/>
      <c r="BFF156" s="29"/>
      <c r="BFG156" s="29"/>
      <c r="BFH156" s="29"/>
      <c r="BFI156" s="29"/>
      <c r="BFJ156" s="29"/>
      <c r="BFK156" s="29"/>
      <c r="BFL156" s="29"/>
      <c r="BFM156" s="29"/>
      <c r="BFN156" s="29"/>
      <c r="BFO156" s="29"/>
      <c r="BFP156" s="29"/>
      <c r="BFQ156" s="29"/>
      <c r="BFR156" s="29"/>
      <c r="BFS156" s="29"/>
      <c r="BFT156" s="29"/>
      <c r="BFU156" s="29"/>
      <c r="BFV156" s="29"/>
      <c r="BFW156" s="29"/>
      <c r="BFX156" s="29"/>
      <c r="BFY156" s="29"/>
      <c r="BFZ156" s="29"/>
      <c r="BGA156" s="29"/>
      <c r="BGB156" s="29"/>
      <c r="BGC156" s="29"/>
      <c r="BGD156" s="29"/>
      <c r="BGE156" s="29"/>
      <c r="BGF156" s="29"/>
      <c r="BGG156" s="29"/>
      <c r="BGH156" s="29"/>
      <c r="BGI156" s="29"/>
      <c r="BGJ156" s="29"/>
      <c r="BGK156" s="29"/>
      <c r="BGL156" s="29"/>
      <c r="BGM156" s="29"/>
      <c r="BGN156" s="29"/>
      <c r="BGO156" s="29"/>
      <c r="BGP156" s="29"/>
      <c r="BGQ156" s="29"/>
      <c r="BGR156" s="29"/>
      <c r="BGS156" s="29"/>
      <c r="BGT156" s="29"/>
      <c r="BGU156" s="29"/>
      <c r="BGV156" s="29"/>
      <c r="BGW156" s="29"/>
      <c r="BGX156" s="29"/>
      <c r="BGY156" s="29"/>
      <c r="BGZ156" s="29"/>
      <c r="BHA156" s="29"/>
      <c r="BHB156" s="29"/>
      <c r="BHC156" s="29"/>
      <c r="BHD156" s="29"/>
      <c r="BHE156" s="29"/>
      <c r="BHF156" s="29"/>
      <c r="BHG156" s="29"/>
      <c r="BHH156" s="29"/>
      <c r="BHI156" s="29"/>
      <c r="BHJ156" s="29"/>
      <c r="BHK156" s="29"/>
      <c r="BHL156" s="29"/>
      <c r="BHM156" s="29"/>
      <c r="BHN156" s="29"/>
      <c r="BHO156" s="29"/>
      <c r="BHP156" s="29"/>
      <c r="BHQ156" s="29"/>
      <c r="BHR156" s="29"/>
      <c r="BHS156" s="29"/>
      <c r="BHT156" s="29"/>
      <c r="BHU156" s="29"/>
      <c r="BHV156" s="29"/>
      <c r="BHW156" s="29"/>
      <c r="BHX156" s="29"/>
      <c r="BHY156" s="29"/>
      <c r="BHZ156" s="29"/>
      <c r="BIA156" s="29"/>
      <c r="BIB156" s="29"/>
      <c r="BIC156" s="29"/>
      <c r="BID156" s="29"/>
      <c r="BIE156" s="29"/>
      <c r="BIF156" s="29"/>
      <c r="BIG156" s="29"/>
      <c r="BIH156" s="29"/>
      <c r="BII156" s="29"/>
      <c r="BIJ156" s="29"/>
      <c r="BIK156" s="29"/>
      <c r="BIL156" s="29"/>
      <c r="BIM156" s="29"/>
      <c r="BIN156" s="29"/>
      <c r="BIO156" s="29"/>
      <c r="BIP156" s="29"/>
      <c r="BIQ156" s="29"/>
      <c r="BIR156" s="29"/>
      <c r="BIS156" s="29"/>
      <c r="BIT156" s="29"/>
      <c r="BIU156" s="29"/>
      <c r="BIV156" s="29"/>
      <c r="BIW156" s="29"/>
      <c r="BIX156" s="29"/>
      <c r="BIY156" s="29"/>
      <c r="BIZ156" s="29"/>
      <c r="BJA156" s="29"/>
      <c r="BJB156" s="29"/>
      <c r="BJC156" s="29"/>
      <c r="BJD156" s="29"/>
      <c r="BJE156" s="29"/>
      <c r="BJF156" s="29"/>
      <c r="BJG156" s="29"/>
      <c r="BJH156" s="29"/>
      <c r="BJI156" s="29"/>
      <c r="BJJ156" s="29"/>
      <c r="BJK156" s="29"/>
      <c r="BJL156" s="29"/>
      <c r="BJM156" s="29"/>
      <c r="BJN156" s="29"/>
      <c r="BJO156" s="29"/>
      <c r="BJP156" s="29"/>
      <c r="BJQ156" s="29"/>
      <c r="BJR156" s="29"/>
      <c r="BJS156" s="29"/>
      <c r="BJT156" s="29"/>
      <c r="BJU156" s="29"/>
      <c r="BJV156" s="29"/>
      <c r="BJW156" s="29"/>
      <c r="BJX156" s="29"/>
      <c r="BJY156" s="29"/>
      <c r="BJZ156" s="29"/>
      <c r="BKA156" s="29"/>
      <c r="BKB156" s="29"/>
      <c r="BKC156" s="29"/>
      <c r="BKD156" s="29"/>
      <c r="BKE156" s="29"/>
      <c r="BKF156" s="29"/>
      <c r="BKG156" s="29"/>
      <c r="BKH156" s="29"/>
      <c r="BKI156" s="29"/>
      <c r="BKJ156" s="29"/>
      <c r="BKK156" s="29"/>
      <c r="BKL156" s="29"/>
      <c r="BKM156" s="29"/>
      <c r="BKN156" s="29"/>
      <c r="BKO156" s="29"/>
      <c r="BKP156" s="29"/>
      <c r="BKQ156" s="29"/>
      <c r="BKR156" s="29"/>
      <c r="BKS156" s="29"/>
      <c r="BKT156" s="29"/>
      <c r="BKU156" s="29"/>
      <c r="BKV156" s="29"/>
      <c r="BKW156" s="29"/>
      <c r="BKX156" s="29"/>
      <c r="BKY156" s="29"/>
      <c r="BKZ156" s="29"/>
      <c r="BLA156" s="29"/>
      <c r="BLB156" s="29"/>
      <c r="BLC156" s="29"/>
      <c r="BLD156" s="29"/>
      <c r="BLE156" s="29"/>
      <c r="BLF156" s="29"/>
      <c r="BLG156" s="29"/>
      <c r="BLH156" s="29"/>
      <c r="BLI156" s="29"/>
      <c r="BLJ156" s="29"/>
      <c r="BLK156" s="29"/>
      <c r="BLL156" s="29"/>
      <c r="BLM156" s="29"/>
      <c r="BLN156" s="29"/>
      <c r="BLO156" s="29"/>
      <c r="BLP156" s="29"/>
      <c r="BLQ156" s="29"/>
      <c r="BLR156" s="29"/>
      <c r="BLS156" s="29"/>
      <c r="BLT156" s="29"/>
      <c r="BLU156" s="29"/>
      <c r="BLV156" s="29"/>
      <c r="BLW156" s="29"/>
      <c r="BLX156" s="29"/>
      <c r="BLY156" s="29"/>
      <c r="BLZ156" s="29"/>
      <c r="BMA156" s="29"/>
      <c r="BMB156" s="29"/>
      <c r="BMC156" s="29"/>
      <c r="BMD156" s="29"/>
      <c r="BME156" s="29"/>
      <c r="BMF156" s="29"/>
      <c r="BMG156" s="29"/>
      <c r="BMH156" s="29"/>
      <c r="BMI156" s="29"/>
      <c r="BMJ156" s="29"/>
      <c r="BMK156" s="29"/>
      <c r="BML156" s="29"/>
      <c r="BMM156" s="29"/>
      <c r="BMN156" s="29"/>
      <c r="BMO156" s="29"/>
      <c r="BMP156" s="29"/>
      <c r="BMQ156" s="29"/>
      <c r="BMR156" s="29"/>
      <c r="BMS156" s="29"/>
      <c r="BMT156" s="29"/>
      <c r="BMU156" s="29"/>
      <c r="BMV156" s="29"/>
      <c r="BMW156" s="29"/>
      <c r="BMX156" s="29"/>
      <c r="BMY156" s="29"/>
      <c r="BMZ156" s="29"/>
      <c r="BNA156" s="29"/>
      <c r="BNB156" s="29"/>
      <c r="BNC156" s="29"/>
      <c r="BND156" s="29"/>
      <c r="BNE156" s="29"/>
      <c r="BNF156" s="29"/>
      <c r="BNG156" s="29"/>
      <c r="BNH156" s="29"/>
      <c r="BNI156" s="29"/>
      <c r="BNJ156" s="29"/>
      <c r="BNK156" s="29"/>
      <c r="BNL156" s="29"/>
      <c r="BNM156" s="29"/>
      <c r="BNN156" s="29"/>
      <c r="BNO156" s="29"/>
      <c r="BNP156" s="29"/>
      <c r="BNQ156" s="29"/>
      <c r="BNR156" s="29"/>
      <c r="BNS156" s="29"/>
      <c r="BNT156" s="29"/>
      <c r="BNU156" s="29"/>
      <c r="BNV156" s="29"/>
      <c r="BNW156" s="29"/>
      <c r="BNX156" s="29"/>
      <c r="BNY156" s="29"/>
      <c r="BNZ156" s="29"/>
      <c r="BOA156" s="29"/>
      <c r="BOB156" s="29"/>
      <c r="BOC156" s="29"/>
      <c r="BOD156" s="29"/>
      <c r="BOE156" s="29"/>
      <c r="BOF156" s="29"/>
      <c r="BOG156" s="29"/>
      <c r="BOH156" s="29"/>
      <c r="BOI156" s="29"/>
      <c r="BOJ156" s="29"/>
      <c r="BOK156" s="29"/>
      <c r="BOL156" s="29"/>
      <c r="BOM156" s="29"/>
      <c r="BON156" s="29"/>
      <c r="BOO156" s="29"/>
      <c r="BOP156" s="29"/>
      <c r="BOQ156" s="29"/>
      <c r="BOR156" s="29"/>
      <c r="BOS156" s="29"/>
      <c r="BOT156" s="29"/>
      <c r="BOU156" s="29"/>
      <c r="BOV156" s="29"/>
      <c r="BOW156" s="29"/>
      <c r="BOX156" s="29"/>
      <c r="BOY156" s="29"/>
      <c r="BOZ156" s="29"/>
      <c r="BPA156" s="29"/>
      <c r="BPB156" s="29"/>
      <c r="BPC156" s="29"/>
      <c r="BPD156" s="29"/>
      <c r="BPE156" s="29"/>
      <c r="BPF156" s="29"/>
      <c r="BPG156" s="29"/>
      <c r="BPH156" s="29"/>
      <c r="BPI156" s="29"/>
      <c r="BPJ156" s="29"/>
      <c r="BPK156" s="29"/>
      <c r="BPL156" s="29"/>
      <c r="BPM156" s="29"/>
      <c r="BPN156" s="29"/>
      <c r="BPO156" s="29"/>
      <c r="BPP156" s="29"/>
      <c r="BPQ156" s="29"/>
      <c r="BPR156" s="29"/>
      <c r="BPS156" s="29"/>
      <c r="BPT156" s="29"/>
      <c r="BPU156" s="29"/>
      <c r="BPV156" s="29"/>
      <c r="BPW156" s="29"/>
      <c r="BPX156" s="29"/>
      <c r="BPY156" s="29"/>
      <c r="BPZ156" s="29"/>
      <c r="BQA156" s="29"/>
      <c r="BQB156" s="29"/>
      <c r="BQC156" s="29"/>
      <c r="BQD156" s="29"/>
      <c r="BQE156" s="29"/>
      <c r="BQF156" s="29"/>
      <c r="BQG156" s="29"/>
      <c r="BQH156" s="29"/>
      <c r="BQI156" s="29"/>
      <c r="BQJ156" s="29"/>
      <c r="BQK156" s="29"/>
      <c r="BQL156" s="29"/>
      <c r="BQM156" s="29"/>
      <c r="BQN156" s="29"/>
      <c r="BQO156" s="29"/>
      <c r="BQP156" s="29"/>
      <c r="BQQ156" s="29"/>
      <c r="BQR156" s="29"/>
      <c r="BQS156" s="29"/>
      <c r="BQT156" s="29"/>
      <c r="BQU156" s="29"/>
      <c r="BQV156" s="29"/>
      <c r="BQW156" s="29"/>
      <c r="BQX156" s="29"/>
      <c r="BQY156" s="29"/>
      <c r="BQZ156" s="29"/>
      <c r="BRA156" s="29"/>
      <c r="BRB156" s="29"/>
      <c r="BRC156" s="29"/>
      <c r="BRD156" s="29"/>
      <c r="BRE156" s="29"/>
      <c r="BRF156" s="29"/>
      <c r="BRG156" s="29"/>
      <c r="BRH156" s="29"/>
      <c r="BRI156" s="29"/>
      <c r="BRJ156" s="29"/>
      <c r="BRK156" s="29"/>
      <c r="BRL156" s="29"/>
      <c r="BRM156" s="29"/>
      <c r="BRN156" s="29"/>
      <c r="BRO156" s="29"/>
      <c r="BRP156" s="29"/>
      <c r="BRQ156" s="29"/>
      <c r="BRR156" s="29"/>
      <c r="BRS156" s="29"/>
      <c r="BRT156" s="29"/>
      <c r="BRU156" s="29"/>
      <c r="BRV156" s="29"/>
      <c r="BRW156" s="29"/>
      <c r="BRX156" s="29"/>
      <c r="BRY156" s="29"/>
      <c r="BRZ156" s="29"/>
      <c r="BSA156" s="29"/>
      <c r="BSB156" s="29"/>
      <c r="BSC156" s="29"/>
      <c r="BSD156" s="29"/>
      <c r="BSE156" s="29"/>
      <c r="BSF156" s="29"/>
      <c r="BSG156" s="29"/>
      <c r="BSH156" s="29"/>
      <c r="BSI156" s="29"/>
      <c r="BSJ156" s="29"/>
      <c r="BSK156" s="29"/>
      <c r="BSL156" s="29"/>
      <c r="BSM156" s="29"/>
      <c r="BSN156" s="29"/>
      <c r="BSO156" s="29"/>
      <c r="BSP156" s="29"/>
      <c r="BSQ156" s="29"/>
      <c r="BSR156" s="29"/>
      <c r="BSS156" s="29"/>
      <c r="BST156" s="29"/>
      <c r="BSU156" s="29"/>
      <c r="BSV156" s="29"/>
      <c r="BSW156" s="29"/>
      <c r="BSX156" s="29"/>
      <c r="BSY156" s="29"/>
      <c r="BSZ156" s="29"/>
      <c r="BTA156" s="29"/>
      <c r="BTB156" s="29"/>
      <c r="BTC156" s="29"/>
      <c r="BTD156" s="29"/>
      <c r="BTE156" s="29"/>
      <c r="BTF156" s="29"/>
      <c r="BTG156" s="29"/>
      <c r="BTH156" s="29"/>
      <c r="BTI156" s="29"/>
      <c r="BTJ156" s="29"/>
      <c r="BTK156" s="29"/>
      <c r="BTL156" s="29"/>
      <c r="BTM156" s="29"/>
      <c r="BTN156" s="29"/>
      <c r="BTO156" s="29"/>
      <c r="BTP156" s="29"/>
      <c r="BTQ156" s="29"/>
      <c r="BTR156" s="29"/>
      <c r="BTS156" s="29"/>
      <c r="BTT156" s="29"/>
      <c r="BTU156" s="29"/>
      <c r="BTV156" s="29"/>
      <c r="BTW156" s="29"/>
      <c r="BTX156" s="29"/>
      <c r="BTY156" s="29"/>
      <c r="BTZ156" s="29"/>
      <c r="BUA156" s="29"/>
      <c r="BUB156" s="29"/>
      <c r="BUC156" s="29"/>
      <c r="BUD156" s="29"/>
      <c r="BUE156" s="29"/>
      <c r="BUF156" s="29"/>
      <c r="BUG156" s="29"/>
      <c r="BUH156" s="29"/>
      <c r="BUI156" s="29"/>
      <c r="BUJ156" s="29"/>
      <c r="BUK156" s="29"/>
      <c r="BUL156" s="29"/>
      <c r="BUM156" s="29"/>
      <c r="BUN156" s="29"/>
      <c r="BUO156" s="29"/>
      <c r="BUP156" s="29"/>
      <c r="BUQ156" s="29"/>
      <c r="BUR156" s="29"/>
      <c r="BUS156" s="29"/>
      <c r="BUT156" s="29"/>
      <c r="BUU156" s="29"/>
      <c r="BUV156" s="29"/>
      <c r="BUW156" s="29"/>
      <c r="BUX156" s="29"/>
      <c r="BUY156" s="29"/>
      <c r="BUZ156" s="29"/>
      <c r="BVA156" s="29"/>
      <c r="BVB156" s="29"/>
      <c r="BVC156" s="29"/>
      <c r="BVD156" s="29"/>
      <c r="BVE156" s="29"/>
      <c r="BVF156" s="29"/>
      <c r="BVG156" s="29"/>
      <c r="BVH156" s="29"/>
      <c r="BVI156" s="29"/>
      <c r="BVJ156" s="29"/>
      <c r="BVK156" s="29"/>
      <c r="BVL156" s="29"/>
      <c r="BVM156" s="29"/>
      <c r="BVN156" s="29"/>
      <c r="BVO156" s="29"/>
      <c r="BVP156" s="29"/>
      <c r="BVQ156" s="29"/>
      <c r="BVR156" s="29"/>
      <c r="BVS156" s="29"/>
      <c r="BVT156" s="29"/>
      <c r="BVU156" s="29"/>
      <c r="BVV156" s="29"/>
      <c r="BVW156" s="29"/>
      <c r="BVX156" s="29"/>
      <c r="BVY156" s="29"/>
      <c r="BVZ156" s="29"/>
      <c r="BWA156" s="29"/>
      <c r="BWB156" s="29"/>
      <c r="BWC156" s="29"/>
      <c r="BWD156" s="29"/>
      <c r="BWE156" s="29"/>
      <c r="BWF156" s="29"/>
      <c r="BWG156" s="29"/>
      <c r="BWH156" s="29"/>
      <c r="BWI156" s="29"/>
      <c r="BWJ156" s="29"/>
      <c r="BWK156" s="29"/>
      <c r="BWL156" s="29"/>
      <c r="BWM156" s="29"/>
      <c r="BWN156" s="29"/>
      <c r="BWO156" s="29"/>
      <c r="BWP156" s="29"/>
      <c r="BWQ156" s="29"/>
      <c r="BWR156" s="29"/>
      <c r="BWS156" s="29"/>
      <c r="BWT156" s="29"/>
      <c r="BWU156" s="29"/>
      <c r="BWV156" s="29"/>
      <c r="BWW156" s="29"/>
      <c r="BWX156" s="29"/>
      <c r="BWY156" s="29"/>
      <c r="BWZ156" s="29"/>
      <c r="BXA156" s="29"/>
      <c r="BXB156" s="29"/>
      <c r="BXC156" s="29"/>
      <c r="BXD156" s="29"/>
      <c r="BXE156" s="29"/>
      <c r="BXF156" s="29"/>
      <c r="BXG156" s="29"/>
      <c r="BXH156" s="29"/>
      <c r="BXI156" s="29"/>
      <c r="BXJ156" s="29"/>
      <c r="BXK156" s="29"/>
      <c r="BXL156" s="29"/>
      <c r="BXM156" s="29"/>
      <c r="BXN156" s="29"/>
      <c r="BXO156" s="29"/>
      <c r="BXP156" s="29"/>
      <c r="BXQ156" s="29"/>
      <c r="BXR156" s="29"/>
      <c r="BXS156" s="29"/>
      <c r="BXT156" s="29"/>
      <c r="BXU156" s="29"/>
      <c r="BXV156" s="29"/>
      <c r="BXW156" s="29"/>
      <c r="BXX156" s="29"/>
      <c r="BXY156" s="29"/>
      <c r="BXZ156" s="29"/>
      <c r="BYA156" s="29"/>
      <c r="BYB156" s="29"/>
      <c r="BYC156" s="29"/>
      <c r="BYD156" s="29"/>
      <c r="BYE156" s="29"/>
      <c r="BYF156" s="29"/>
      <c r="BYG156" s="29"/>
      <c r="BYH156" s="29"/>
      <c r="BYI156" s="29"/>
      <c r="BYJ156" s="29"/>
      <c r="BYK156" s="29"/>
      <c r="BYL156" s="29"/>
      <c r="BYM156" s="29"/>
      <c r="BYN156" s="29"/>
      <c r="BYO156" s="29"/>
      <c r="BYP156" s="29"/>
      <c r="BYQ156" s="29"/>
      <c r="BYR156" s="29"/>
      <c r="BYS156" s="29"/>
      <c r="BYT156" s="29"/>
      <c r="BYU156" s="29"/>
      <c r="BYV156" s="29"/>
      <c r="BYW156" s="29"/>
      <c r="BYX156" s="29"/>
      <c r="BYY156" s="29"/>
      <c r="BYZ156" s="29"/>
      <c r="BZA156" s="29"/>
      <c r="BZB156" s="29"/>
      <c r="BZC156" s="29"/>
      <c r="BZD156" s="29"/>
      <c r="BZE156" s="29"/>
      <c r="BZF156" s="29"/>
      <c r="BZG156" s="29"/>
      <c r="BZH156" s="29"/>
      <c r="BZI156" s="29"/>
      <c r="BZJ156" s="29"/>
      <c r="BZK156" s="29"/>
      <c r="BZL156" s="29"/>
      <c r="BZM156" s="29"/>
      <c r="BZN156" s="29"/>
      <c r="BZO156" s="29"/>
      <c r="BZP156" s="29"/>
      <c r="BZQ156" s="29"/>
      <c r="BZR156" s="29"/>
      <c r="BZS156" s="29"/>
      <c r="BZT156" s="29"/>
      <c r="BZU156" s="29"/>
      <c r="BZV156" s="29"/>
      <c r="BZW156" s="29"/>
      <c r="BZX156" s="29"/>
      <c r="BZY156" s="29"/>
      <c r="BZZ156" s="29"/>
      <c r="CAA156" s="29"/>
      <c r="CAB156" s="29"/>
      <c r="CAC156" s="29"/>
      <c r="CAD156" s="29"/>
      <c r="CAE156" s="29"/>
      <c r="CAF156" s="29"/>
      <c r="CAG156" s="29"/>
      <c r="CAH156" s="29"/>
      <c r="CAI156" s="29"/>
      <c r="CAJ156" s="29"/>
      <c r="CAK156" s="29"/>
      <c r="CAL156" s="29"/>
      <c r="CAM156" s="29"/>
      <c r="CAN156" s="29"/>
      <c r="CAO156" s="29"/>
      <c r="CAP156" s="29"/>
      <c r="CAQ156" s="29"/>
      <c r="CAR156" s="29"/>
      <c r="CAS156" s="29"/>
      <c r="CAT156" s="29"/>
      <c r="CAU156" s="29"/>
      <c r="CAV156" s="29"/>
      <c r="CAW156" s="29"/>
      <c r="CAX156" s="29"/>
      <c r="CAY156" s="29"/>
      <c r="CAZ156" s="29"/>
      <c r="CBA156" s="29"/>
      <c r="CBB156" s="29"/>
      <c r="CBC156" s="29"/>
      <c r="CBD156" s="29"/>
      <c r="CBE156" s="29"/>
      <c r="CBF156" s="29"/>
      <c r="CBG156" s="29"/>
      <c r="CBH156" s="29"/>
      <c r="CBI156" s="29"/>
      <c r="CBJ156" s="29"/>
      <c r="CBK156" s="29"/>
      <c r="CBL156" s="29"/>
      <c r="CBM156" s="29"/>
      <c r="CBN156" s="29"/>
      <c r="CBO156" s="29"/>
      <c r="CBP156" s="29"/>
      <c r="CBQ156" s="29"/>
      <c r="CBR156" s="29"/>
      <c r="CBS156" s="29"/>
      <c r="CBT156" s="29"/>
      <c r="CBU156" s="29"/>
      <c r="CBV156" s="29"/>
      <c r="CBW156" s="29"/>
      <c r="CBX156" s="29"/>
      <c r="CBY156" s="29"/>
      <c r="CBZ156" s="29"/>
      <c r="CCA156" s="29"/>
      <c r="CCB156" s="29"/>
      <c r="CCC156" s="29"/>
      <c r="CCD156" s="29"/>
      <c r="CCE156" s="29"/>
      <c r="CCF156" s="29"/>
      <c r="CCG156" s="29"/>
      <c r="CCH156" s="29"/>
      <c r="CCI156" s="29"/>
      <c r="CCJ156" s="29"/>
      <c r="CCK156" s="29"/>
      <c r="CCL156" s="29"/>
      <c r="CCM156" s="29"/>
      <c r="CCN156" s="29"/>
      <c r="CCO156" s="29"/>
      <c r="CCP156" s="29"/>
      <c r="CCQ156" s="29"/>
      <c r="CCR156" s="29"/>
      <c r="CCS156" s="29"/>
      <c r="CCT156" s="29"/>
      <c r="CCU156" s="29"/>
      <c r="CCV156" s="29"/>
      <c r="CCW156" s="29"/>
      <c r="CCX156" s="29"/>
      <c r="CCY156" s="29"/>
      <c r="CCZ156" s="29"/>
      <c r="CDA156" s="29"/>
      <c r="CDB156" s="29"/>
      <c r="CDC156" s="29"/>
      <c r="CDD156" s="29"/>
      <c r="CDE156" s="29"/>
      <c r="CDF156" s="29"/>
      <c r="CDG156" s="29"/>
      <c r="CDH156" s="29"/>
      <c r="CDI156" s="29"/>
      <c r="CDJ156" s="29"/>
      <c r="CDK156" s="29"/>
      <c r="CDL156" s="29"/>
      <c r="CDM156" s="29"/>
      <c r="CDN156" s="29"/>
      <c r="CDO156" s="29"/>
      <c r="CDP156" s="29"/>
      <c r="CDQ156" s="29"/>
      <c r="CDR156" s="29"/>
      <c r="CDS156" s="29"/>
      <c r="CDT156" s="29"/>
      <c r="CDU156" s="29"/>
      <c r="CDV156" s="29"/>
      <c r="CDW156" s="29"/>
      <c r="CDX156" s="29"/>
      <c r="CDY156" s="29"/>
      <c r="CDZ156" s="29"/>
      <c r="CEA156" s="29"/>
      <c r="CEB156" s="29"/>
      <c r="CEC156" s="29"/>
      <c r="CED156" s="29"/>
      <c r="CEE156" s="29"/>
      <c r="CEF156" s="29"/>
      <c r="CEG156" s="29"/>
      <c r="CEH156" s="29"/>
      <c r="CEI156" s="29"/>
      <c r="CEJ156" s="29"/>
      <c r="CEK156" s="29"/>
      <c r="CEL156" s="29"/>
      <c r="CEM156" s="29"/>
      <c r="CEN156" s="29"/>
      <c r="CEO156" s="29"/>
      <c r="CEP156" s="29"/>
      <c r="CEQ156" s="29"/>
      <c r="CER156" s="29"/>
      <c r="CES156" s="29"/>
      <c r="CET156" s="29"/>
      <c r="CEU156" s="29"/>
      <c r="CEV156" s="29"/>
      <c r="CEW156" s="29"/>
      <c r="CEX156" s="29"/>
      <c r="CEY156" s="29"/>
      <c r="CEZ156" s="29"/>
      <c r="CFA156" s="29"/>
      <c r="CFB156" s="29"/>
      <c r="CFC156" s="29"/>
      <c r="CFD156" s="29"/>
      <c r="CFE156" s="29"/>
      <c r="CFF156" s="29"/>
      <c r="CFG156" s="29"/>
      <c r="CFH156" s="29"/>
      <c r="CFI156" s="29"/>
      <c r="CFJ156" s="29"/>
      <c r="CFK156" s="29"/>
      <c r="CFL156" s="29"/>
      <c r="CFM156" s="29"/>
      <c r="CFN156" s="29"/>
      <c r="CFO156" s="29"/>
      <c r="CFP156" s="29"/>
      <c r="CFQ156" s="29"/>
      <c r="CFR156" s="29"/>
      <c r="CFS156" s="29"/>
      <c r="CFT156" s="29"/>
      <c r="CFU156" s="29"/>
      <c r="CFV156" s="29"/>
      <c r="CFW156" s="29"/>
      <c r="CFX156" s="29"/>
      <c r="CFY156" s="29"/>
      <c r="CFZ156" s="29"/>
      <c r="CGA156" s="29"/>
      <c r="CGB156" s="29"/>
      <c r="CGC156" s="29"/>
      <c r="CGD156" s="29"/>
      <c r="CGE156" s="29"/>
      <c r="CGF156" s="29"/>
      <c r="CGG156" s="29"/>
      <c r="CGH156" s="29"/>
      <c r="CGI156" s="29"/>
      <c r="CGJ156" s="29"/>
      <c r="CGK156" s="29"/>
      <c r="CGL156" s="29"/>
      <c r="CGM156" s="29"/>
      <c r="CGN156" s="29"/>
      <c r="CGO156" s="29"/>
      <c r="CGP156" s="29"/>
      <c r="CGQ156" s="29"/>
      <c r="CGR156" s="29"/>
      <c r="CGS156" s="29"/>
      <c r="CGT156" s="29"/>
      <c r="CGU156" s="29"/>
      <c r="CGV156" s="29"/>
      <c r="CGW156" s="29"/>
      <c r="CGX156" s="29"/>
      <c r="CGY156" s="29"/>
      <c r="CGZ156" s="29"/>
      <c r="CHA156" s="29"/>
      <c r="CHB156" s="29"/>
      <c r="CHC156" s="29"/>
      <c r="CHD156" s="29"/>
      <c r="CHE156" s="29"/>
      <c r="CHF156" s="29"/>
      <c r="CHG156" s="29"/>
      <c r="CHH156" s="29"/>
      <c r="CHI156" s="29"/>
      <c r="CHJ156" s="29"/>
      <c r="CHK156" s="29"/>
      <c r="CHL156" s="29"/>
      <c r="CHM156" s="29"/>
      <c r="CHN156" s="29"/>
      <c r="CHO156" s="29"/>
      <c r="CHP156" s="29"/>
      <c r="CHQ156" s="29"/>
      <c r="CHR156" s="29"/>
      <c r="CHS156" s="29"/>
      <c r="CHT156" s="29"/>
      <c r="CHU156" s="29"/>
      <c r="CHV156" s="29"/>
      <c r="CHW156" s="29"/>
      <c r="CHX156" s="29"/>
      <c r="CHY156" s="29"/>
      <c r="CHZ156" s="29"/>
      <c r="CIA156" s="29"/>
      <c r="CIB156" s="29"/>
      <c r="CIC156" s="29"/>
      <c r="CID156" s="29"/>
      <c r="CIE156" s="29"/>
      <c r="CIF156" s="29"/>
      <c r="CIG156" s="29"/>
      <c r="CIH156" s="29"/>
      <c r="CII156" s="29"/>
      <c r="CIJ156" s="29"/>
      <c r="CIK156" s="29"/>
      <c r="CIL156" s="29"/>
      <c r="CIM156" s="29"/>
      <c r="CIN156" s="29"/>
      <c r="CIO156" s="29"/>
      <c r="CIP156" s="29"/>
      <c r="CIQ156" s="29"/>
      <c r="CIR156" s="29"/>
      <c r="CIS156" s="29"/>
      <c r="CIT156" s="29"/>
      <c r="CIU156" s="29"/>
      <c r="CIV156" s="29"/>
      <c r="CIW156" s="29"/>
      <c r="CIX156" s="29"/>
      <c r="CIY156" s="29"/>
      <c r="CIZ156" s="29"/>
      <c r="CJA156" s="29"/>
      <c r="CJB156" s="29"/>
      <c r="CJC156" s="29"/>
      <c r="CJD156" s="29"/>
      <c r="CJE156" s="29"/>
      <c r="CJF156" s="29"/>
      <c r="CJG156" s="29"/>
      <c r="CJH156" s="29"/>
      <c r="CJI156" s="29"/>
      <c r="CJJ156" s="29"/>
      <c r="CJK156" s="29"/>
      <c r="CJL156" s="29"/>
      <c r="CJM156" s="29"/>
      <c r="CJN156" s="29"/>
      <c r="CJO156" s="29"/>
      <c r="CJP156" s="29"/>
      <c r="CJQ156" s="29"/>
      <c r="CJR156" s="29"/>
      <c r="CJS156" s="29"/>
      <c r="CJT156" s="29"/>
      <c r="CJU156" s="29"/>
      <c r="CJV156" s="29"/>
      <c r="CJW156" s="29"/>
      <c r="CJX156" s="29"/>
      <c r="CJY156" s="29"/>
      <c r="CJZ156" s="29"/>
      <c r="CKA156" s="29"/>
      <c r="CKB156" s="29"/>
      <c r="CKC156" s="29"/>
      <c r="CKD156" s="29"/>
      <c r="CKE156" s="29"/>
      <c r="CKF156" s="29"/>
      <c r="CKG156" s="29"/>
      <c r="CKH156" s="29"/>
      <c r="CKI156" s="29"/>
      <c r="CKJ156" s="29"/>
      <c r="CKK156" s="29"/>
      <c r="CKL156" s="29"/>
      <c r="CKM156" s="29"/>
      <c r="CKN156" s="29"/>
      <c r="CKO156" s="29"/>
      <c r="CKP156" s="29"/>
      <c r="CKQ156" s="29"/>
      <c r="CKR156" s="29"/>
      <c r="CKS156" s="29"/>
      <c r="CKT156" s="29"/>
      <c r="CKU156" s="29"/>
      <c r="CKV156" s="29"/>
      <c r="CKW156" s="29"/>
      <c r="CKX156" s="29"/>
      <c r="CKY156" s="29"/>
      <c r="CKZ156" s="29"/>
      <c r="CLA156" s="29"/>
      <c r="CLB156" s="29"/>
      <c r="CLC156" s="29"/>
      <c r="CLD156" s="29"/>
      <c r="CLE156" s="29"/>
      <c r="CLF156" s="29"/>
      <c r="CLG156" s="29"/>
      <c r="CLH156" s="29"/>
      <c r="CLI156" s="29"/>
      <c r="CLJ156" s="29"/>
      <c r="CLK156" s="29"/>
      <c r="CLL156" s="29"/>
      <c r="CLM156" s="29"/>
      <c r="CLN156" s="29"/>
      <c r="CLO156" s="29"/>
      <c r="CLP156" s="29"/>
      <c r="CLQ156" s="29"/>
      <c r="CLR156" s="29"/>
      <c r="CLS156" s="29"/>
      <c r="CLT156" s="29"/>
      <c r="CLU156" s="29"/>
      <c r="CLV156" s="29"/>
      <c r="CLW156" s="29"/>
      <c r="CLX156" s="29"/>
      <c r="CLY156" s="29"/>
      <c r="CLZ156" s="29"/>
      <c r="CMA156" s="29"/>
      <c r="CMB156" s="29"/>
      <c r="CMC156" s="29"/>
      <c r="CMD156" s="29"/>
      <c r="CME156" s="29"/>
      <c r="CMF156" s="29"/>
      <c r="CMG156" s="29"/>
      <c r="CMH156" s="29"/>
      <c r="CMI156" s="29"/>
      <c r="CMJ156" s="29"/>
      <c r="CMK156" s="29"/>
      <c r="CML156" s="29"/>
      <c r="CMM156" s="29"/>
      <c r="CMN156" s="29"/>
      <c r="CMO156" s="29"/>
      <c r="CMP156" s="29"/>
      <c r="CMQ156" s="29"/>
      <c r="CMR156" s="29"/>
      <c r="CMS156" s="29"/>
      <c r="CMT156" s="29"/>
      <c r="CMU156" s="29"/>
      <c r="CMV156" s="29"/>
      <c r="CMW156" s="29"/>
      <c r="CMX156" s="29"/>
      <c r="CMY156" s="29"/>
      <c r="CMZ156" s="29"/>
      <c r="CNA156" s="29"/>
      <c r="CNB156" s="29"/>
      <c r="CNC156" s="29"/>
      <c r="CND156" s="29"/>
      <c r="CNE156" s="29"/>
      <c r="CNF156" s="29"/>
      <c r="CNG156" s="29"/>
      <c r="CNH156" s="29"/>
      <c r="CNI156" s="29"/>
      <c r="CNJ156" s="29"/>
      <c r="CNK156" s="29"/>
      <c r="CNL156" s="29"/>
      <c r="CNM156" s="29"/>
      <c r="CNN156" s="29"/>
      <c r="CNO156" s="29"/>
      <c r="CNP156" s="29"/>
      <c r="CNQ156" s="29"/>
      <c r="CNR156" s="29"/>
      <c r="CNS156" s="29"/>
      <c r="CNT156" s="29"/>
      <c r="CNU156" s="29"/>
      <c r="CNV156" s="29"/>
      <c r="CNW156" s="29"/>
      <c r="CNX156" s="29"/>
      <c r="CNY156" s="29"/>
      <c r="CNZ156" s="29"/>
      <c r="COA156" s="29"/>
      <c r="COB156" s="29"/>
      <c r="COC156" s="29"/>
      <c r="COD156" s="29"/>
      <c r="COE156" s="29"/>
      <c r="COF156" s="29"/>
      <c r="COG156" s="29"/>
      <c r="COH156" s="29"/>
      <c r="COI156" s="29"/>
      <c r="COJ156" s="29"/>
      <c r="COK156" s="29"/>
      <c r="COL156" s="29"/>
      <c r="COM156" s="29"/>
      <c r="CON156" s="29"/>
      <c r="COO156" s="29"/>
      <c r="COP156" s="29"/>
      <c r="COQ156" s="29"/>
      <c r="COR156" s="29"/>
      <c r="COS156" s="29"/>
      <c r="COT156" s="29"/>
      <c r="COU156" s="29"/>
      <c r="COV156" s="29"/>
      <c r="COW156" s="29"/>
      <c r="COX156" s="29"/>
      <c r="COY156" s="29"/>
      <c r="COZ156" s="29"/>
      <c r="CPA156" s="29"/>
      <c r="CPB156" s="29"/>
      <c r="CPC156" s="29"/>
      <c r="CPD156" s="29"/>
      <c r="CPE156" s="29"/>
      <c r="CPF156" s="29"/>
      <c r="CPG156" s="29"/>
      <c r="CPH156" s="29"/>
      <c r="CPI156" s="29"/>
      <c r="CPJ156" s="29"/>
      <c r="CPK156" s="29"/>
      <c r="CPL156" s="29"/>
      <c r="CPM156" s="29"/>
      <c r="CPN156" s="29"/>
      <c r="CPO156" s="29"/>
      <c r="CPP156" s="29"/>
      <c r="CPQ156" s="29"/>
      <c r="CPR156" s="29"/>
      <c r="CPS156" s="29"/>
      <c r="CPT156" s="29"/>
      <c r="CPU156" s="29"/>
      <c r="CPV156" s="29"/>
      <c r="CPW156" s="29"/>
      <c r="CPX156" s="29"/>
      <c r="CPY156" s="29"/>
      <c r="CPZ156" s="29"/>
      <c r="CQA156" s="29"/>
      <c r="CQB156" s="29"/>
      <c r="CQC156" s="29"/>
      <c r="CQD156" s="29"/>
      <c r="CQE156" s="29"/>
      <c r="CQF156" s="29"/>
      <c r="CQG156" s="29"/>
      <c r="CQH156" s="29"/>
      <c r="CQI156" s="29"/>
      <c r="CQJ156" s="29"/>
      <c r="CQK156" s="29"/>
      <c r="CQL156" s="29"/>
      <c r="CQM156" s="29"/>
      <c r="CQN156" s="29"/>
      <c r="CQO156" s="29"/>
      <c r="CQP156" s="29"/>
      <c r="CQQ156" s="29"/>
      <c r="CQR156" s="29"/>
      <c r="CQS156" s="29"/>
      <c r="CQT156" s="29"/>
      <c r="CQU156" s="29"/>
      <c r="CQV156" s="29"/>
      <c r="CQW156" s="29"/>
      <c r="CQX156" s="29"/>
      <c r="CQY156" s="29"/>
      <c r="CQZ156" s="29"/>
      <c r="CRA156" s="29"/>
      <c r="CRB156" s="29"/>
      <c r="CRC156" s="29"/>
      <c r="CRD156" s="29"/>
      <c r="CRE156" s="29"/>
      <c r="CRF156" s="29"/>
      <c r="CRG156" s="29"/>
      <c r="CRH156" s="29"/>
      <c r="CRI156" s="29"/>
      <c r="CRJ156" s="29"/>
      <c r="CRK156" s="29"/>
      <c r="CRL156" s="29"/>
      <c r="CRM156" s="29"/>
      <c r="CRN156" s="29"/>
      <c r="CRO156" s="29"/>
      <c r="CRP156" s="29"/>
      <c r="CRQ156" s="29"/>
      <c r="CRR156" s="29"/>
      <c r="CRS156" s="29"/>
      <c r="CRT156" s="29"/>
      <c r="CRU156" s="29"/>
      <c r="CRV156" s="29"/>
      <c r="CRW156" s="29"/>
      <c r="CRX156" s="29"/>
      <c r="CRY156" s="29"/>
      <c r="CRZ156" s="29"/>
      <c r="CSA156" s="29"/>
      <c r="CSB156" s="29"/>
      <c r="CSC156" s="29"/>
      <c r="CSD156" s="29"/>
      <c r="CSE156" s="29"/>
      <c r="CSF156" s="29"/>
      <c r="CSG156" s="29"/>
      <c r="CSH156" s="29"/>
      <c r="CSI156" s="29"/>
      <c r="CSJ156" s="29"/>
      <c r="CSK156" s="29"/>
      <c r="CSL156" s="29"/>
      <c r="CSM156" s="29"/>
      <c r="CSN156" s="29"/>
      <c r="CSO156" s="29"/>
      <c r="CSP156" s="29"/>
      <c r="CSQ156" s="29"/>
      <c r="CSR156" s="29"/>
      <c r="CSS156" s="29"/>
      <c r="CST156" s="29"/>
      <c r="CSU156" s="29"/>
      <c r="CSV156" s="29"/>
      <c r="CSW156" s="29"/>
      <c r="CSX156" s="29"/>
      <c r="CSY156" s="29"/>
      <c r="CSZ156" s="29"/>
      <c r="CTA156" s="29"/>
      <c r="CTB156" s="29"/>
      <c r="CTC156" s="29"/>
      <c r="CTD156" s="29"/>
      <c r="CTE156" s="29"/>
      <c r="CTF156" s="29"/>
      <c r="CTG156" s="29"/>
      <c r="CTH156" s="29"/>
      <c r="CTI156" s="29"/>
      <c r="CTJ156" s="29"/>
      <c r="CTK156" s="29"/>
      <c r="CTL156" s="29"/>
      <c r="CTM156" s="29"/>
      <c r="CTN156" s="29"/>
      <c r="CTO156" s="29"/>
      <c r="CTP156" s="29"/>
      <c r="CTQ156" s="29"/>
      <c r="CTR156" s="29"/>
      <c r="CTS156" s="29"/>
      <c r="CTT156" s="29"/>
      <c r="CTU156" s="29"/>
      <c r="CTV156" s="29"/>
      <c r="CTW156" s="29"/>
      <c r="CTX156" s="29"/>
      <c r="CTY156" s="29"/>
      <c r="CTZ156" s="29"/>
      <c r="CUA156" s="29"/>
      <c r="CUB156" s="29"/>
      <c r="CUC156" s="29"/>
      <c r="CUD156" s="29"/>
      <c r="CUE156" s="29"/>
      <c r="CUF156" s="29"/>
      <c r="CUG156" s="29"/>
      <c r="CUH156" s="29"/>
      <c r="CUI156" s="29"/>
      <c r="CUJ156" s="29"/>
      <c r="CUK156" s="29"/>
      <c r="CUL156" s="29"/>
      <c r="CUM156" s="29"/>
      <c r="CUN156" s="29"/>
      <c r="CUO156" s="29"/>
      <c r="CUP156" s="29"/>
      <c r="CUQ156" s="29"/>
      <c r="CUR156" s="29"/>
      <c r="CUS156" s="29"/>
      <c r="CUT156" s="29"/>
      <c r="CUU156" s="29"/>
      <c r="CUV156" s="29"/>
      <c r="CUW156" s="29"/>
      <c r="CUX156" s="29"/>
      <c r="CUY156" s="29"/>
      <c r="CUZ156" s="29"/>
      <c r="CVA156" s="29"/>
      <c r="CVB156" s="29"/>
      <c r="CVC156" s="29"/>
      <c r="CVD156" s="29"/>
      <c r="CVE156" s="29"/>
      <c r="CVF156" s="29"/>
      <c r="CVG156" s="29"/>
      <c r="CVH156" s="29"/>
      <c r="CVI156" s="29"/>
      <c r="CVJ156" s="29"/>
      <c r="CVK156" s="29"/>
      <c r="CVL156" s="29"/>
      <c r="CVM156" s="29"/>
      <c r="CVN156" s="29"/>
      <c r="CVO156" s="29"/>
      <c r="CVP156" s="29"/>
      <c r="CVQ156" s="29"/>
      <c r="CVR156" s="29"/>
      <c r="CVS156" s="29"/>
      <c r="CVT156" s="29"/>
      <c r="CVU156" s="29"/>
      <c r="CVV156" s="29"/>
      <c r="CVW156" s="29"/>
      <c r="CVX156" s="29"/>
      <c r="CVY156" s="29"/>
      <c r="CVZ156" s="29"/>
      <c r="CWA156" s="29"/>
      <c r="CWB156" s="29"/>
      <c r="CWC156" s="29"/>
      <c r="CWD156" s="29"/>
      <c r="CWE156" s="29"/>
      <c r="CWF156" s="29"/>
      <c r="CWG156" s="29"/>
      <c r="CWH156" s="29"/>
      <c r="CWI156" s="29"/>
      <c r="CWJ156" s="29"/>
      <c r="CWK156" s="29"/>
      <c r="CWL156" s="29"/>
      <c r="CWM156" s="29"/>
      <c r="CWN156" s="29"/>
      <c r="CWO156" s="29"/>
      <c r="CWP156" s="29"/>
      <c r="CWQ156" s="29"/>
      <c r="CWR156" s="29"/>
      <c r="CWS156" s="29"/>
      <c r="CWT156" s="29"/>
      <c r="CWU156" s="29"/>
      <c r="CWV156" s="29"/>
      <c r="CWW156" s="29"/>
      <c r="CWX156" s="29"/>
      <c r="CWY156" s="29"/>
      <c r="CWZ156" s="29"/>
      <c r="CXA156" s="29"/>
      <c r="CXB156" s="29"/>
      <c r="CXC156" s="29"/>
      <c r="CXD156" s="29"/>
      <c r="CXE156" s="29"/>
      <c r="CXF156" s="29"/>
      <c r="CXG156" s="29"/>
      <c r="CXH156" s="29"/>
      <c r="CXI156" s="29"/>
      <c r="CXJ156" s="29"/>
      <c r="CXK156" s="29"/>
      <c r="CXL156" s="29"/>
      <c r="CXM156" s="29"/>
      <c r="CXN156" s="29"/>
      <c r="CXO156" s="29"/>
      <c r="CXP156" s="29"/>
      <c r="CXQ156" s="29"/>
      <c r="CXR156" s="29"/>
      <c r="CXS156" s="29"/>
      <c r="CXT156" s="29"/>
      <c r="CXU156" s="29"/>
      <c r="CXV156" s="29"/>
      <c r="CXW156" s="29"/>
      <c r="CXX156" s="29"/>
      <c r="CXY156" s="29"/>
      <c r="CXZ156" s="29"/>
      <c r="CYA156" s="29"/>
      <c r="CYB156" s="29"/>
      <c r="CYC156" s="29"/>
      <c r="CYD156" s="29"/>
      <c r="CYE156" s="29"/>
      <c r="CYF156" s="29"/>
      <c r="CYG156" s="29"/>
      <c r="CYH156" s="29"/>
      <c r="CYI156" s="29"/>
      <c r="CYJ156" s="29"/>
      <c r="CYK156" s="29"/>
      <c r="CYL156" s="29"/>
      <c r="CYM156" s="29"/>
      <c r="CYN156" s="29"/>
      <c r="CYO156" s="29"/>
      <c r="CYP156" s="29"/>
      <c r="CYQ156" s="29"/>
      <c r="CYR156" s="29"/>
      <c r="CYS156" s="29"/>
      <c r="CYT156" s="29"/>
      <c r="CYU156" s="29"/>
      <c r="CYV156" s="29"/>
      <c r="CYW156" s="29"/>
      <c r="CYX156" s="29"/>
      <c r="CYY156" s="29"/>
      <c r="CYZ156" s="29"/>
      <c r="CZA156" s="29"/>
      <c r="CZB156" s="29"/>
      <c r="CZC156" s="29"/>
      <c r="CZD156" s="29"/>
      <c r="CZE156" s="29"/>
      <c r="CZF156" s="29"/>
      <c r="CZG156" s="29"/>
      <c r="CZH156" s="29"/>
      <c r="CZI156" s="29"/>
      <c r="CZJ156" s="29"/>
      <c r="CZK156" s="29"/>
      <c r="CZL156" s="29"/>
      <c r="CZM156" s="29"/>
      <c r="CZN156" s="29"/>
      <c r="CZO156" s="29"/>
      <c r="CZP156" s="29"/>
      <c r="CZQ156" s="29"/>
      <c r="CZR156" s="29"/>
      <c r="CZS156" s="29"/>
      <c r="CZT156" s="29"/>
      <c r="CZU156" s="29"/>
      <c r="CZV156" s="29"/>
      <c r="CZW156" s="29"/>
      <c r="CZX156" s="29"/>
      <c r="CZY156" s="29"/>
      <c r="CZZ156" s="29"/>
      <c r="DAA156" s="29"/>
      <c r="DAB156" s="29"/>
      <c r="DAC156" s="29"/>
      <c r="DAD156" s="29"/>
      <c r="DAE156" s="29"/>
      <c r="DAF156" s="29"/>
      <c r="DAG156" s="29"/>
      <c r="DAH156" s="29"/>
      <c r="DAI156" s="29"/>
      <c r="DAJ156" s="29"/>
      <c r="DAK156" s="29"/>
      <c r="DAL156" s="29"/>
      <c r="DAM156" s="29"/>
      <c r="DAN156" s="29"/>
      <c r="DAO156" s="29"/>
      <c r="DAP156" s="29"/>
      <c r="DAQ156" s="29"/>
      <c r="DAR156" s="29"/>
      <c r="DAS156" s="29"/>
      <c r="DAT156" s="29"/>
      <c r="DAU156" s="29"/>
      <c r="DAV156" s="29"/>
      <c r="DAW156" s="29"/>
      <c r="DAX156" s="29"/>
      <c r="DAY156" s="29"/>
      <c r="DAZ156" s="29"/>
      <c r="DBA156" s="29"/>
      <c r="DBB156" s="29"/>
      <c r="DBC156" s="29"/>
      <c r="DBD156" s="29"/>
      <c r="DBE156" s="29"/>
      <c r="DBF156" s="29"/>
      <c r="DBG156" s="29"/>
      <c r="DBH156" s="29"/>
      <c r="DBI156" s="29"/>
      <c r="DBJ156" s="29"/>
      <c r="DBK156" s="29"/>
      <c r="DBL156" s="29"/>
      <c r="DBM156" s="29"/>
      <c r="DBN156" s="29"/>
      <c r="DBO156" s="29"/>
      <c r="DBP156" s="29"/>
      <c r="DBQ156" s="29"/>
      <c r="DBR156" s="29"/>
      <c r="DBS156" s="29"/>
      <c r="DBT156" s="29"/>
      <c r="DBU156" s="29"/>
      <c r="DBV156" s="29"/>
      <c r="DBW156" s="29"/>
      <c r="DBX156" s="29"/>
      <c r="DBY156" s="29"/>
      <c r="DBZ156" s="29"/>
      <c r="DCA156" s="29"/>
      <c r="DCB156" s="29"/>
      <c r="DCC156" s="29"/>
      <c r="DCD156" s="29"/>
      <c r="DCE156" s="29"/>
      <c r="DCF156" s="29"/>
      <c r="DCG156" s="29"/>
      <c r="DCH156" s="29"/>
      <c r="DCI156" s="29"/>
      <c r="DCJ156" s="29"/>
      <c r="DCK156" s="29"/>
      <c r="DCL156" s="29"/>
      <c r="DCM156" s="29"/>
      <c r="DCN156" s="29"/>
      <c r="DCO156" s="29"/>
      <c r="DCP156" s="29"/>
      <c r="DCQ156" s="29"/>
      <c r="DCR156" s="29"/>
      <c r="DCS156" s="29"/>
      <c r="DCT156" s="29"/>
      <c r="DCU156" s="29"/>
      <c r="DCV156" s="29"/>
      <c r="DCW156" s="29"/>
      <c r="DCX156" s="29"/>
      <c r="DCY156" s="29"/>
      <c r="DCZ156" s="29"/>
      <c r="DDA156" s="29"/>
      <c r="DDB156" s="29"/>
      <c r="DDC156" s="29"/>
      <c r="DDD156" s="29"/>
      <c r="DDE156" s="29"/>
      <c r="DDF156" s="29"/>
      <c r="DDG156" s="29"/>
      <c r="DDH156" s="29"/>
      <c r="DDI156" s="29"/>
      <c r="DDJ156" s="29"/>
      <c r="DDK156" s="29"/>
      <c r="DDL156" s="29"/>
      <c r="DDM156" s="29"/>
      <c r="DDN156" s="29"/>
      <c r="DDO156" s="29"/>
      <c r="DDP156" s="29"/>
      <c r="DDQ156" s="29"/>
      <c r="DDR156" s="29"/>
      <c r="DDS156" s="29"/>
      <c r="DDT156" s="29"/>
      <c r="DDU156" s="29"/>
      <c r="DDV156" s="29"/>
      <c r="DDW156" s="29"/>
      <c r="DDX156" s="29"/>
      <c r="DDY156" s="29"/>
      <c r="DDZ156" s="29"/>
      <c r="DEA156" s="29"/>
      <c r="DEB156" s="29"/>
      <c r="DEC156" s="29"/>
      <c r="DED156" s="29"/>
      <c r="DEE156" s="29"/>
      <c r="DEF156" s="29"/>
      <c r="DEG156" s="29"/>
      <c r="DEH156" s="29"/>
      <c r="DEI156" s="29"/>
      <c r="DEJ156" s="29"/>
      <c r="DEK156" s="29"/>
      <c r="DEL156" s="29"/>
      <c r="DEM156" s="29"/>
      <c r="DEN156" s="29"/>
      <c r="DEO156" s="29"/>
      <c r="DEP156" s="29"/>
      <c r="DEQ156" s="29"/>
      <c r="DER156" s="29"/>
      <c r="DES156" s="29"/>
      <c r="DET156" s="29"/>
      <c r="DEU156" s="29"/>
      <c r="DEV156" s="29"/>
      <c r="DEW156" s="29"/>
      <c r="DEX156" s="29"/>
      <c r="DEY156" s="29"/>
      <c r="DEZ156" s="29"/>
      <c r="DFA156" s="29"/>
      <c r="DFB156" s="29"/>
      <c r="DFC156" s="29"/>
      <c r="DFD156" s="29"/>
      <c r="DFE156" s="29"/>
      <c r="DFF156" s="29"/>
      <c r="DFG156" s="29"/>
      <c r="DFH156" s="29"/>
      <c r="DFI156" s="29"/>
      <c r="DFJ156" s="29"/>
      <c r="DFK156" s="29"/>
      <c r="DFL156" s="29"/>
      <c r="DFM156" s="29"/>
      <c r="DFN156" s="29"/>
      <c r="DFO156" s="29"/>
      <c r="DFP156" s="29"/>
      <c r="DFQ156" s="29"/>
      <c r="DFR156" s="29"/>
      <c r="DFS156" s="29"/>
      <c r="DFT156" s="29"/>
      <c r="DFU156" s="29"/>
      <c r="DFV156" s="29"/>
      <c r="DFW156" s="29"/>
      <c r="DFX156" s="29"/>
      <c r="DFY156" s="29"/>
      <c r="DFZ156" s="29"/>
      <c r="DGA156" s="29"/>
      <c r="DGB156" s="29"/>
      <c r="DGC156" s="29"/>
      <c r="DGD156" s="29"/>
      <c r="DGE156" s="29"/>
      <c r="DGF156" s="29"/>
      <c r="DGG156" s="29"/>
      <c r="DGH156" s="29"/>
      <c r="DGI156" s="29"/>
      <c r="DGJ156" s="29"/>
      <c r="DGK156" s="29"/>
      <c r="DGL156" s="29"/>
      <c r="DGM156" s="29"/>
      <c r="DGN156" s="29"/>
      <c r="DGO156" s="29"/>
      <c r="DGP156" s="29"/>
      <c r="DGQ156" s="29"/>
      <c r="DGR156" s="29"/>
      <c r="DGS156" s="29"/>
      <c r="DGT156" s="29"/>
      <c r="DGU156" s="29"/>
      <c r="DGV156" s="29"/>
      <c r="DGW156" s="29"/>
      <c r="DGX156" s="29"/>
      <c r="DGY156" s="29"/>
      <c r="DGZ156" s="29"/>
      <c r="DHA156" s="29"/>
      <c r="DHB156" s="29"/>
      <c r="DHC156" s="29"/>
      <c r="DHD156" s="29"/>
      <c r="DHE156" s="29"/>
      <c r="DHF156" s="29"/>
      <c r="DHG156" s="29"/>
      <c r="DHH156" s="29"/>
      <c r="DHI156" s="29"/>
      <c r="DHJ156" s="29"/>
      <c r="DHK156" s="29"/>
      <c r="DHL156" s="29"/>
      <c r="DHM156" s="29"/>
      <c r="DHN156" s="29"/>
      <c r="DHO156" s="29"/>
      <c r="DHP156" s="29"/>
      <c r="DHQ156" s="29"/>
      <c r="DHR156" s="29"/>
      <c r="DHS156" s="29"/>
      <c r="DHT156" s="29"/>
      <c r="DHU156" s="29"/>
      <c r="DHV156" s="29"/>
      <c r="DHW156" s="29"/>
      <c r="DHX156" s="29"/>
      <c r="DHY156" s="29"/>
      <c r="DHZ156" s="29"/>
      <c r="DIA156" s="29"/>
      <c r="DIB156" s="29"/>
      <c r="DIC156" s="29"/>
      <c r="DID156" s="29"/>
      <c r="DIE156" s="29"/>
      <c r="DIF156" s="29"/>
      <c r="DIG156" s="29"/>
      <c r="DIH156" s="29"/>
      <c r="DII156" s="29"/>
      <c r="DIJ156" s="29"/>
      <c r="DIK156" s="29"/>
      <c r="DIL156" s="29"/>
      <c r="DIM156" s="29"/>
      <c r="DIN156" s="29"/>
      <c r="DIO156" s="29"/>
      <c r="DIP156" s="29"/>
      <c r="DIQ156" s="29"/>
      <c r="DIR156" s="29"/>
      <c r="DIS156" s="29"/>
      <c r="DIT156" s="29"/>
      <c r="DIU156" s="29"/>
      <c r="DIV156" s="29"/>
      <c r="DIW156" s="29"/>
      <c r="DIX156" s="29"/>
      <c r="DIY156" s="29"/>
      <c r="DIZ156" s="29"/>
      <c r="DJA156" s="29"/>
      <c r="DJB156" s="29"/>
      <c r="DJC156" s="29"/>
      <c r="DJD156" s="29"/>
      <c r="DJE156" s="29"/>
      <c r="DJF156" s="29"/>
      <c r="DJG156" s="29"/>
      <c r="DJH156" s="29"/>
      <c r="DJI156" s="29"/>
      <c r="DJJ156" s="29"/>
      <c r="DJK156" s="29"/>
      <c r="DJL156" s="29"/>
      <c r="DJM156" s="29"/>
      <c r="DJN156" s="29"/>
      <c r="DJO156" s="29"/>
      <c r="DJP156" s="29"/>
      <c r="DJQ156" s="29"/>
      <c r="DJR156" s="29"/>
      <c r="DJS156" s="29"/>
      <c r="DJT156" s="29"/>
      <c r="DJU156" s="29"/>
      <c r="DJV156" s="29"/>
      <c r="DJW156" s="29"/>
      <c r="DJX156" s="29"/>
      <c r="DJY156" s="29"/>
      <c r="DJZ156" s="29"/>
      <c r="DKA156" s="29"/>
      <c r="DKB156" s="29"/>
      <c r="DKC156" s="29"/>
      <c r="DKD156" s="29"/>
      <c r="DKE156" s="29"/>
      <c r="DKF156" s="29"/>
      <c r="DKG156" s="29"/>
      <c r="DKH156" s="29"/>
      <c r="DKI156" s="29"/>
      <c r="DKJ156" s="29"/>
      <c r="DKK156" s="29"/>
      <c r="DKL156" s="29"/>
      <c r="DKM156" s="29"/>
      <c r="DKN156" s="29"/>
      <c r="DKO156" s="29"/>
      <c r="DKP156" s="29"/>
      <c r="DKQ156" s="29"/>
      <c r="DKR156" s="29"/>
      <c r="DKS156" s="29"/>
      <c r="DKT156" s="29"/>
      <c r="DKU156" s="29"/>
      <c r="DKV156" s="29"/>
      <c r="DKW156" s="29"/>
      <c r="DKX156" s="29"/>
      <c r="DKY156" s="29"/>
      <c r="DKZ156" s="29"/>
      <c r="DLA156" s="29"/>
      <c r="DLB156" s="29"/>
      <c r="DLC156" s="29"/>
      <c r="DLD156" s="29"/>
      <c r="DLE156" s="29"/>
      <c r="DLF156" s="29"/>
      <c r="DLG156" s="29"/>
      <c r="DLH156" s="29"/>
      <c r="DLI156" s="29"/>
      <c r="DLJ156" s="29"/>
      <c r="DLK156" s="29"/>
      <c r="DLL156" s="29"/>
      <c r="DLM156" s="29"/>
      <c r="DLN156" s="29"/>
      <c r="DLO156" s="29"/>
      <c r="DLP156" s="29"/>
      <c r="DLQ156" s="29"/>
      <c r="DLR156" s="29"/>
      <c r="DLS156" s="29"/>
      <c r="DLT156" s="29"/>
      <c r="DLU156" s="29"/>
      <c r="DLV156" s="29"/>
      <c r="DLW156" s="29"/>
      <c r="DLX156" s="29"/>
      <c r="DLY156" s="29"/>
      <c r="DLZ156" s="29"/>
      <c r="DMA156" s="29"/>
      <c r="DMB156" s="29"/>
      <c r="DMC156" s="29"/>
      <c r="DMD156" s="29"/>
      <c r="DME156" s="29"/>
      <c r="DMF156" s="29"/>
      <c r="DMG156" s="29"/>
      <c r="DMH156" s="29"/>
      <c r="DMI156" s="29"/>
      <c r="DMJ156" s="29"/>
      <c r="DMK156" s="29"/>
      <c r="DML156" s="29"/>
      <c r="DMM156" s="29"/>
      <c r="DMN156" s="29"/>
      <c r="DMO156" s="29"/>
      <c r="DMP156" s="29"/>
      <c r="DMQ156" s="29"/>
      <c r="DMR156" s="29"/>
      <c r="DMS156" s="29"/>
      <c r="DMT156" s="29"/>
      <c r="DMU156" s="29"/>
      <c r="DMV156" s="29"/>
      <c r="DMW156" s="29"/>
      <c r="DMX156" s="29"/>
      <c r="DMY156" s="29"/>
      <c r="DMZ156" s="29"/>
      <c r="DNA156" s="29"/>
      <c r="DNB156" s="29"/>
      <c r="DNC156" s="29"/>
      <c r="DND156" s="29"/>
      <c r="DNE156" s="29"/>
      <c r="DNF156" s="29"/>
      <c r="DNG156" s="29"/>
      <c r="DNH156" s="29"/>
      <c r="DNI156" s="29"/>
      <c r="DNJ156" s="29"/>
      <c r="DNK156" s="29"/>
      <c r="DNL156" s="29"/>
      <c r="DNM156" s="29"/>
      <c r="DNN156" s="29"/>
      <c r="DNO156" s="29"/>
      <c r="DNP156" s="29"/>
      <c r="DNQ156" s="29"/>
      <c r="DNR156" s="29"/>
      <c r="DNS156" s="29"/>
      <c r="DNT156" s="29"/>
      <c r="DNU156" s="29"/>
      <c r="DNV156" s="29"/>
      <c r="DNW156" s="29"/>
      <c r="DNX156" s="29"/>
      <c r="DNY156" s="29"/>
      <c r="DNZ156" s="29"/>
      <c r="DOA156" s="29"/>
      <c r="DOB156" s="29"/>
      <c r="DOC156" s="29"/>
      <c r="DOD156" s="29"/>
      <c r="DOE156" s="29"/>
      <c r="DOF156" s="29"/>
      <c r="DOG156" s="29"/>
      <c r="DOH156" s="29"/>
      <c r="DOI156" s="29"/>
      <c r="DOJ156" s="29"/>
      <c r="DOK156" s="29"/>
      <c r="DOL156" s="29"/>
      <c r="DOM156" s="29"/>
      <c r="DON156" s="29"/>
      <c r="DOO156" s="29"/>
      <c r="DOP156" s="29"/>
      <c r="DOQ156" s="29"/>
      <c r="DOR156" s="29"/>
      <c r="DOS156" s="29"/>
      <c r="DOT156" s="29"/>
      <c r="DOU156" s="29"/>
      <c r="DOV156" s="29"/>
      <c r="DOW156" s="29"/>
      <c r="DOX156" s="29"/>
      <c r="DOY156" s="29"/>
      <c r="DOZ156" s="29"/>
      <c r="DPA156" s="29"/>
      <c r="DPB156" s="29"/>
      <c r="DPC156" s="29"/>
      <c r="DPD156" s="29"/>
      <c r="DPE156" s="29"/>
      <c r="DPF156" s="29"/>
      <c r="DPG156" s="29"/>
      <c r="DPH156" s="29"/>
      <c r="DPI156" s="29"/>
      <c r="DPJ156" s="29"/>
      <c r="DPK156" s="29"/>
      <c r="DPL156" s="29"/>
      <c r="DPM156" s="29"/>
      <c r="DPN156" s="29"/>
      <c r="DPO156" s="29"/>
      <c r="DPP156" s="29"/>
      <c r="DPQ156" s="29"/>
      <c r="DPR156" s="29"/>
      <c r="DPS156" s="29"/>
      <c r="DPT156" s="29"/>
      <c r="DPU156" s="29"/>
      <c r="DPV156" s="29"/>
      <c r="DPW156" s="29"/>
      <c r="DPX156" s="29"/>
      <c r="DPY156" s="29"/>
      <c r="DPZ156" s="29"/>
      <c r="DQA156" s="29"/>
      <c r="DQB156" s="29"/>
      <c r="DQC156" s="29"/>
      <c r="DQD156" s="29"/>
      <c r="DQE156" s="29"/>
      <c r="DQF156" s="29"/>
      <c r="DQG156" s="29"/>
      <c r="DQH156" s="29"/>
      <c r="DQI156" s="29"/>
      <c r="DQJ156" s="29"/>
      <c r="DQK156" s="29"/>
      <c r="DQL156" s="29"/>
      <c r="DQM156" s="29"/>
      <c r="DQN156" s="29"/>
      <c r="DQO156" s="29"/>
      <c r="DQP156" s="29"/>
      <c r="DQQ156" s="29"/>
      <c r="DQR156" s="29"/>
      <c r="DQS156" s="29"/>
      <c r="DQT156" s="29"/>
      <c r="DQU156" s="29"/>
      <c r="DQV156" s="29"/>
      <c r="DQW156" s="29"/>
      <c r="DQX156" s="29"/>
      <c r="DQY156" s="29"/>
      <c r="DQZ156" s="29"/>
      <c r="DRA156" s="29"/>
      <c r="DRB156" s="29"/>
      <c r="DRC156" s="29"/>
      <c r="DRD156" s="29"/>
      <c r="DRE156" s="29"/>
      <c r="DRF156" s="29"/>
      <c r="DRG156" s="29"/>
      <c r="DRH156" s="29"/>
      <c r="DRI156" s="29"/>
      <c r="DRJ156" s="29"/>
      <c r="DRK156" s="29"/>
      <c r="DRL156" s="29"/>
      <c r="DRM156" s="29"/>
      <c r="DRN156" s="29"/>
      <c r="DRO156" s="29"/>
      <c r="DRP156" s="29"/>
      <c r="DRQ156" s="29"/>
      <c r="DRR156" s="29"/>
      <c r="DRS156" s="29"/>
      <c r="DRT156" s="29"/>
      <c r="DRU156" s="29"/>
      <c r="DRV156" s="29"/>
      <c r="DRW156" s="29"/>
      <c r="DRX156" s="29"/>
      <c r="DRY156" s="29"/>
      <c r="DRZ156" s="29"/>
      <c r="DSA156" s="29"/>
      <c r="DSB156" s="29"/>
      <c r="DSC156" s="29"/>
      <c r="DSD156" s="29"/>
      <c r="DSE156" s="29"/>
      <c r="DSF156" s="29"/>
      <c r="DSG156" s="29"/>
      <c r="DSH156" s="29"/>
      <c r="DSI156" s="29"/>
      <c r="DSJ156" s="29"/>
      <c r="DSK156" s="29"/>
      <c r="DSL156" s="29"/>
      <c r="DSM156" s="29"/>
      <c r="DSN156" s="29"/>
      <c r="DSO156" s="29"/>
      <c r="DSP156" s="29"/>
      <c r="DSQ156" s="29"/>
      <c r="DSR156" s="29"/>
      <c r="DSS156" s="29"/>
      <c r="DST156" s="29"/>
      <c r="DSU156" s="29"/>
      <c r="DSV156" s="29"/>
      <c r="DSW156" s="29"/>
      <c r="DSX156" s="29"/>
      <c r="DSY156" s="29"/>
      <c r="DSZ156" s="29"/>
      <c r="DTA156" s="29"/>
      <c r="DTB156" s="29"/>
      <c r="DTC156" s="29"/>
      <c r="DTD156" s="29"/>
      <c r="DTE156" s="29"/>
      <c r="DTF156" s="29"/>
      <c r="DTG156" s="29"/>
      <c r="DTH156" s="29"/>
      <c r="DTI156" s="29"/>
      <c r="DTJ156" s="29"/>
      <c r="DTK156" s="29"/>
      <c r="DTL156" s="29"/>
      <c r="DTM156" s="29"/>
      <c r="DTN156" s="29"/>
      <c r="DTO156" s="29"/>
      <c r="DTP156" s="29"/>
      <c r="DTQ156" s="29"/>
      <c r="DTR156" s="29"/>
      <c r="DTS156" s="29"/>
      <c r="DTT156" s="29"/>
      <c r="DTU156" s="29"/>
      <c r="DTV156" s="29"/>
      <c r="DTW156" s="29"/>
      <c r="DTX156" s="29"/>
      <c r="DTY156" s="29"/>
      <c r="DTZ156" s="29"/>
      <c r="DUA156" s="29"/>
      <c r="DUB156" s="29"/>
      <c r="DUC156" s="29"/>
      <c r="DUD156" s="29"/>
      <c r="DUE156" s="29"/>
      <c r="DUF156" s="29"/>
      <c r="DUG156" s="29"/>
      <c r="DUH156" s="29"/>
      <c r="DUI156" s="29"/>
      <c r="DUJ156" s="29"/>
      <c r="DUK156" s="29"/>
      <c r="DUL156" s="29"/>
      <c r="DUM156" s="29"/>
      <c r="DUN156" s="29"/>
      <c r="DUO156" s="29"/>
      <c r="DUP156" s="29"/>
      <c r="DUQ156" s="29"/>
      <c r="DUR156" s="29"/>
      <c r="DUS156" s="29"/>
      <c r="DUT156" s="29"/>
      <c r="DUU156" s="29"/>
      <c r="DUV156" s="29"/>
      <c r="DUW156" s="29"/>
      <c r="DUX156" s="29"/>
      <c r="DUY156" s="29"/>
      <c r="DUZ156" s="29"/>
      <c r="DVA156" s="29"/>
      <c r="DVB156" s="29"/>
      <c r="DVC156" s="29"/>
      <c r="DVD156" s="29"/>
      <c r="DVE156" s="29"/>
      <c r="DVF156" s="29"/>
      <c r="DVG156" s="29"/>
      <c r="DVH156" s="29"/>
      <c r="DVI156" s="29"/>
      <c r="DVJ156" s="29"/>
      <c r="DVK156" s="29"/>
      <c r="DVL156" s="29"/>
      <c r="DVM156" s="29"/>
      <c r="DVN156" s="29"/>
      <c r="DVO156" s="29"/>
      <c r="DVP156" s="29"/>
      <c r="DVQ156" s="29"/>
      <c r="DVR156" s="29"/>
      <c r="DVS156" s="29"/>
      <c r="DVT156" s="29"/>
      <c r="DVU156" s="29"/>
      <c r="DVV156" s="29"/>
      <c r="DVW156" s="29"/>
      <c r="DVX156" s="29"/>
      <c r="DVY156" s="29"/>
      <c r="DVZ156" s="29"/>
      <c r="DWA156" s="29"/>
      <c r="DWB156" s="29"/>
      <c r="DWC156" s="29"/>
      <c r="DWD156" s="29"/>
      <c r="DWE156" s="29"/>
      <c r="DWF156" s="29"/>
      <c r="DWG156" s="29"/>
      <c r="DWH156" s="29"/>
      <c r="DWI156" s="29"/>
      <c r="DWJ156" s="29"/>
      <c r="DWK156" s="29"/>
      <c r="DWL156" s="29"/>
      <c r="DWM156" s="29"/>
      <c r="DWN156" s="29"/>
      <c r="DWO156" s="29"/>
      <c r="DWP156" s="29"/>
      <c r="DWQ156" s="29"/>
      <c r="DWR156" s="29"/>
      <c r="DWS156" s="29"/>
      <c r="DWT156" s="29"/>
      <c r="DWU156" s="29"/>
      <c r="DWV156" s="29"/>
      <c r="DWW156" s="29"/>
      <c r="DWX156" s="29"/>
      <c r="DWY156" s="29"/>
      <c r="DWZ156" s="29"/>
      <c r="DXA156" s="29"/>
      <c r="DXB156" s="29"/>
      <c r="DXC156" s="29"/>
      <c r="DXD156" s="29"/>
      <c r="DXE156" s="29"/>
      <c r="DXF156" s="29"/>
      <c r="DXG156" s="29"/>
      <c r="DXH156" s="29"/>
      <c r="DXI156" s="29"/>
      <c r="DXJ156" s="29"/>
      <c r="DXK156" s="29"/>
      <c r="DXL156" s="29"/>
      <c r="DXM156" s="29"/>
      <c r="DXN156" s="29"/>
      <c r="DXO156" s="29"/>
      <c r="DXP156" s="29"/>
      <c r="DXQ156" s="29"/>
      <c r="DXR156" s="29"/>
      <c r="DXS156" s="29"/>
      <c r="DXT156" s="29"/>
      <c r="DXU156" s="29"/>
      <c r="DXV156" s="29"/>
      <c r="DXW156" s="29"/>
      <c r="DXX156" s="29"/>
      <c r="DXY156" s="29"/>
      <c r="DXZ156" s="29"/>
      <c r="DYA156" s="29"/>
      <c r="DYB156" s="29"/>
      <c r="DYC156" s="29"/>
      <c r="DYD156" s="29"/>
      <c r="DYE156" s="29"/>
      <c r="DYF156" s="29"/>
      <c r="DYG156" s="29"/>
      <c r="DYH156" s="29"/>
      <c r="DYI156" s="29"/>
      <c r="DYJ156" s="29"/>
      <c r="DYK156" s="29"/>
      <c r="DYL156" s="29"/>
      <c r="DYM156" s="29"/>
      <c r="DYN156" s="29"/>
      <c r="DYO156" s="29"/>
      <c r="DYP156" s="29"/>
      <c r="DYQ156" s="29"/>
      <c r="DYR156" s="29"/>
      <c r="DYS156" s="29"/>
      <c r="DYT156" s="29"/>
      <c r="DYU156" s="29"/>
      <c r="DYV156" s="29"/>
      <c r="DYW156" s="29"/>
      <c r="DYX156" s="29"/>
      <c r="DYY156" s="29"/>
      <c r="DYZ156" s="29"/>
      <c r="DZA156" s="29"/>
      <c r="DZB156" s="29"/>
      <c r="DZC156" s="29"/>
      <c r="DZD156" s="29"/>
      <c r="DZE156" s="29"/>
      <c r="DZF156" s="29"/>
      <c r="DZG156" s="29"/>
      <c r="DZH156" s="29"/>
      <c r="DZI156" s="29"/>
      <c r="DZJ156" s="29"/>
      <c r="DZK156" s="29"/>
      <c r="DZL156" s="29"/>
      <c r="DZM156" s="29"/>
      <c r="DZN156" s="29"/>
      <c r="DZO156" s="29"/>
      <c r="DZP156" s="29"/>
      <c r="DZQ156" s="29"/>
      <c r="DZR156" s="29"/>
      <c r="DZS156" s="29"/>
      <c r="DZT156" s="29"/>
      <c r="DZU156" s="29"/>
      <c r="DZV156" s="29"/>
      <c r="DZW156" s="29"/>
      <c r="DZX156" s="29"/>
      <c r="DZY156" s="29"/>
      <c r="DZZ156" s="29"/>
      <c r="EAA156" s="29"/>
      <c r="EAB156" s="29"/>
      <c r="EAC156" s="29"/>
      <c r="EAD156" s="29"/>
      <c r="EAE156" s="29"/>
      <c r="EAF156" s="29"/>
      <c r="EAG156" s="29"/>
      <c r="EAH156" s="29"/>
      <c r="EAI156" s="29"/>
      <c r="EAJ156" s="29"/>
      <c r="EAK156" s="29"/>
      <c r="EAL156" s="29"/>
      <c r="EAM156" s="29"/>
      <c r="EAN156" s="29"/>
      <c r="EAO156" s="29"/>
      <c r="EAP156" s="29"/>
      <c r="EAQ156" s="29"/>
      <c r="EAR156" s="29"/>
      <c r="EAS156" s="29"/>
      <c r="EAT156" s="29"/>
      <c r="EAU156" s="29"/>
      <c r="EAV156" s="29"/>
      <c r="EAW156" s="29"/>
      <c r="EAX156" s="29"/>
      <c r="EAY156" s="29"/>
      <c r="EAZ156" s="29"/>
      <c r="EBA156" s="29"/>
      <c r="EBB156" s="29"/>
      <c r="EBC156" s="29"/>
      <c r="EBD156" s="29"/>
      <c r="EBE156" s="29"/>
      <c r="EBF156" s="29"/>
      <c r="EBG156" s="29"/>
      <c r="EBH156" s="29"/>
      <c r="EBI156" s="29"/>
      <c r="EBJ156" s="29"/>
      <c r="EBK156" s="29"/>
      <c r="EBL156" s="29"/>
      <c r="EBM156" s="29"/>
      <c r="EBN156" s="29"/>
      <c r="EBO156" s="29"/>
      <c r="EBP156" s="29"/>
      <c r="EBQ156" s="29"/>
      <c r="EBR156" s="29"/>
      <c r="EBS156" s="29"/>
      <c r="EBT156" s="29"/>
      <c r="EBU156" s="29"/>
      <c r="EBV156" s="29"/>
      <c r="EBW156" s="29"/>
      <c r="EBX156" s="29"/>
      <c r="EBY156" s="29"/>
      <c r="EBZ156" s="29"/>
      <c r="ECA156" s="29"/>
      <c r="ECB156" s="29"/>
      <c r="ECC156" s="29"/>
      <c r="ECD156" s="29"/>
      <c r="ECE156" s="29"/>
      <c r="ECF156" s="29"/>
      <c r="ECG156" s="29"/>
      <c r="ECH156" s="29"/>
      <c r="ECI156" s="29"/>
      <c r="ECJ156" s="29"/>
      <c r="ECK156" s="29"/>
      <c r="ECL156" s="29"/>
      <c r="ECM156" s="29"/>
      <c r="ECN156" s="29"/>
      <c r="ECO156" s="29"/>
      <c r="ECP156" s="29"/>
      <c r="ECQ156" s="29"/>
      <c r="ECR156" s="29"/>
      <c r="ECS156" s="29"/>
      <c r="ECT156" s="29"/>
      <c r="ECU156" s="29"/>
      <c r="ECV156" s="29"/>
      <c r="ECW156" s="29"/>
      <c r="ECX156" s="29"/>
      <c r="ECY156" s="29"/>
      <c r="ECZ156" s="29"/>
      <c r="EDA156" s="29"/>
      <c r="EDB156" s="29"/>
      <c r="EDC156" s="29"/>
      <c r="EDD156" s="29"/>
      <c r="EDE156" s="29"/>
      <c r="EDF156" s="29"/>
      <c r="EDG156" s="29"/>
      <c r="EDH156" s="29"/>
      <c r="EDI156" s="29"/>
      <c r="EDJ156" s="29"/>
      <c r="EDK156" s="29"/>
      <c r="EDL156" s="29"/>
      <c r="EDM156" s="29"/>
      <c r="EDN156" s="29"/>
      <c r="EDO156" s="29"/>
      <c r="EDP156" s="29"/>
      <c r="EDQ156" s="29"/>
      <c r="EDR156" s="29"/>
      <c r="EDS156" s="29"/>
      <c r="EDT156" s="29"/>
      <c r="EDU156" s="29"/>
      <c r="EDV156" s="29"/>
      <c r="EDW156" s="29"/>
      <c r="EDX156" s="29"/>
      <c r="EDY156" s="29"/>
      <c r="EDZ156" s="29"/>
      <c r="EEA156" s="29"/>
      <c r="EEB156" s="29"/>
      <c r="EEC156" s="29"/>
      <c r="EED156" s="29"/>
      <c r="EEE156" s="29"/>
      <c r="EEF156" s="29"/>
      <c r="EEG156" s="29"/>
      <c r="EEH156" s="29"/>
      <c r="EEI156" s="29"/>
      <c r="EEJ156" s="29"/>
      <c r="EEK156" s="29"/>
      <c r="EEL156" s="29"/>
      <c r="EEM156" s="29"/>
      <c r="EEN156" s="29"/>
      <c r="EEO156" s="29"/>
      <c r="EEP156" s="29"/>
      <c r="EEQ156" s="29"/>
      <c r="EER156" s="29"/>
      <c r="EES156" s="29"/>
      <c r="EET156" s="29"/>
      <c r="EEU156" s="29"/>
      <c r="EEV156" s="29"/>
      <c r="EEW156" s="29"/>
      <c r="EEX156" s="29"/>
      <c r="EEY156" s="29"/>
      <c r="EEZ156" s="29"/>
      <c r="EFA156" s="29"/>
      <c r="EFB156" s="29"/>
      <c r="EFC156" s="29"/>
      <c r="EFD156" s="29"/>
      <c r="EFE156" s="29"/>
      <c r="EFF156" s="29"/>
      <c r="EFG156" s="29"/>
      <c r="EFH156" s="29"/>
      <c r="EFI156" s="29"/>
      <c r="EFJ156" s="29"/>
      <c r="EFK156" s="29"/>
      <c r="EFL156" s="29"/>
      <c r="EFM156" s="29"/>
      <c r="EFN156" s="29"/>
      <c r="EFO156" s="29"/>
      <c r="EFP156" s="29"/>
      <c r="EFQ156" s="29"/>
      <c r="EFR156" s="29"/>
      <c r="EFS156" s="29"/>
      <c r="EFT156" s="29"/>
      <c r="EFU156" s="29"/>
      <c r="EFV156" s="29"/>
      <c r="EFW156" s="29"/>
      <c r="EFX156" s="29"/>
      <c r="EFY156" s="29"/>
      <c r="EFZ156" s="29"/>
      <c r="EGA156" s="29"/>
      <c r="EGB156" s="29"/>
      <c r="EGC156" s="29"/>
      <c r="EGD156" s="29"/>
      <c r="EGE156" s="29"/>
      <c r="EGF156" s="29"/>
      <c r="EGG156" s="29"/>
      <c r="EGH156" s="29"/>
      <c r="EGI156" s="29"/>
      <c r="EGJ156" s="29"/>
      <c r="EGK156" s="29"/>
      <c r="EGL156" s="29"/>
      <c r="EGM156" s="29"/>
      <c r="EGN156" s="29"/>
      <c r="EGO156" s="29"/>
      <c r="EGP156" s="29"/>
      <c r="EGQ156" s="29"/>
      <c r="EGR156" s="29"/>
      <c r="EGS156" s="29"/>
      <c r="EGT156" s="29"/>
      <c r="EGU156" s="29"/>
      <c r="EGV156" s="29"/>
      <c r="EGW156" s="29"/>
      <c r="EGX156" s="29"/>
      <c r="EGY156" s="29"/>
      <c r="EGZ156" s="29"/>
      <c r="EHA156" s="29"/>
      <c r="EHB156" s="29"/>
      <c r="EHC156" s="29"/>
      <c r="EHD156" s="29"/>
      <c r="EHE156" s="29"/>
      <c r="EHF156" s="29"/>
      <c r="EHG156" s="29"/>
      <c r="EHH156" s="29"/>
      <c r="EHI156" s="29"/>
      <c r="EHJ156" s="29"/>
      <c r="EHK156" s="29"/>
      <c r="EHL156" s="29"/>
      <c r="EHM156" s="29"/>
      <c r="EHN156" s="29"/>
      <c r="EHO156" s="29"/>
      <c r="EHP156" s="29"/>
      <c r="EHQ156" s="29"/>
      <c r="EHR156" s="29"/>
      <c r="EHS156" s="29"/>
      <c r="EHT156" s="29"/>
      <c r="EHU156" s="29"/>
      <c r="EHV156" s="29"/>
      <c r="EHW156" s="29"/>
      <c r="EHX156" s="29"/>
      <c r="EHY156" s="29"/>
      <c r="EHZ156" s="29"/>
      <c r="EIA156" s="29"/>
      <c r="EIB156" s="29"/>
      <c r="EIC156" s="29"/>
      <c r="EID156" s="29"/>
      <c r="EIE156" s="29"/>
      <c r="EIF156" s="29"/>
      <c r="EIG156" s="29"/>
      <c r="EIH156" s="29"/>
      <c r="EII156" s="29"/>
      <c r="EIJ156" s="29"/>
      <c r="EIK156" s="29"/>
      <c r="EIL156" s="29"/>
      <c r="EIM156" s="29"/>
      <c r="EIN156" s="29"/>
      <c r="EIO156" s="29"/>
      <c r="EIP156" s="29"/>
      <c r="EIQ156" s="29"/>
      <c r="EIR156" s="29"/>
      <c r="EIS156" s="29"/>
      <c r="EIT156" s="29"/>
      <c r="EIU156" s="29"/>
      <c r="EIV156" s="29"/>
      <c r="EIW156" s="29"/>
      <c r="EIX156" s="29"/>
      <c r="EIY156" s="29"/>
      <c r="EIZ156" s="29"/>
      <c r="EJA156" s="29"/>
      <c r="EJB156" s="29"/>
      <c r="EJC156" s="29"/>
      <c r="EJD156" s="29"/>
      <c r="EJE156" s="29"/>
      <c r="EJF156" s="29"/>
      <c r="EJG156" s="29"/>
      <c r="EJH156" s="29"/>
      <c r="EJI156" s="29"/>
      <c r="EJJ156" s="29"/>
      <c r="EJK156" s="29"/>
      <c r="EJL156" s="29"/>
      <c r="EJM156" s="29"/>
      <c r="EJN156" s="29"/>
      <c r="EJO156" s="29"/>
      <c r="EJP156" s="29"/>
      <c r="EJQ156" s="29"/>
      <c r="EJR156" s="29"/>
      <c r="EJS156" s="29"/>
      <c r="EJT156" s="29"/>
      <c r="EJU156" s="29"/>
      <c r="EJV156" s="29"/>
      <c r="EJW156" s="29"/>
      <c r="EJX156" s="29"/>
      <c r="EJY156" s="29"/>
      <c r="EJZ156" s="29"/>
      <c r="EKA156" s="29"/>
      <c r="EKB156" s="29"/>
      <c r="EKC156" s="29"/>
      <c r="EKD156" s="29"/>
      <c r="EKE156" s="29"/>
      <c r="EKF156" s="29"/>
      <c r="EKG156" s="29"/>
      <c r="EKH156" s="29"/>
      <c r="EKI156" s="29"/>
      <c r="EKJ156" s="29"/>
      <c r="EKK156" s="29"/>
      <c r="EKL156" s="29"/>
      <c r="EKM156" s="29"/>
      <c r="EKN156" s="29"/>
      <c r="EKO156" s="29"/>
      <c r="EKP156" s="29"/>
      <c r="EKQ156" s="29"/>
      <c r="EKR156" s="29"/>
      <c r="EKS156" s="29"/>
      <c r="EKT156" s="29"/>
      <c r="EKU156" s="29"/>
      <c r="EKV156" s="29"/>
      <c r="EKW156" s="29"/>
      <c r="EKX156" s="29"/>
      <c r="EKY156" s="29"/>
      <c r="EKZ156" s="29"/>
      <c r="ELA156" s="29"/>
      <c r="ELB156" s="29"/>
      <c r="ELC156" s="29"/>
      <c r="ELD156" s="29"/>
      <c r="ELE156" s="29"/>
      <c r="ELF156" s="29"/>
      <c r="ELG156" s="29"/>
      <c r="ELH156" s="29"/>
      <c r="ELI156" s="29"/>
      <c r="ELJ156" s="29"/>
      <c r="ELK156" s="29"/>
      <c r="ELL156" s="29"/>
      <c r="ELM156" s="29"/>
      <c r="ELN156" s="29"/>
      <c r="ELO156" s="29"/>
      <c r="ELP156" s="29"/>
      <c r="ELQ156" s="29"/>
      <c r="ELR156" s="29"/>
      <c r="ELS156" s="29"/>
      <c r="ELT156" s="29"/>
      <c r="ELU156" s="29"/>
      <c r="ELV156" s="29"/>
      <c r="ELW156" s="29"/>
      <c r="ELX156" s="29"/>
      <c r="ELY156" s="29"/>
      <c r="ELZ156" s="29"/>
      <c r="EMA156" s="29"/>
      <c r="EMB156" s="29"/>
      <c r="EMC156" s="29"/>
      <c r="EMD156" s="29"/>
      <c r="EME156" s="29"/>
      <c r="EMF156" s="29"/>
      <c r="EMG156" s="29"/>
      <c r="EMH156" s="29"/>
      <c r="EMI156" s="29"/>
      <c r="EMJ156" s="29"/>
      <c r="EMK156" s="29"/>
      <c r="EML156" s="29"/>
      <c r="EMM156" s="29"/>
      <c r="EMN156" s="29"/>
      <c r="EMO156" s="29"/>
      <c r="EMP156" s="29"/>
      <c r="EMQ156" s="29"/>
      <c r="EMR156" s="29"/>
      <c r="EMS156" s="29"/>
      <c r="EMT156" s="29"/>
      <c r="EMU156" s="29"/>
      <c r="EMV156" s="29"/>
      <c r="EMW156" s="29"/>
      <c r="EMX156" s="29"/>
      <c r="EMY156" s="29"/>
      <c r="EMZ156" s="29"/>
      <c r="ENA156" s="29"/>
      <c r="ENB156" s="29"/>
      <c r="ENC156" s="29"/>
      <c r="END156" s="29"/>
      <c r="ENE156" s="29"/>
      <c r="ENF156" s="29"/>
      <c r="ENG156" s="29"/>
      <c r="ENH156" s="29"/>
      <c r="ENI156" s="29"/>
      <c r="ENJ156" s="29"/>
      <c r="ENK156" s="29"/>
      <c r="ENL156" s="29"/>
      <c r="ENM156" s="29"/>
      <c r="ENN156" s="29"/>
      <c r="ENO156" s="29"/>
      <c r="ENP156" s="29"/>
      <c r="ENQ156" s="29"/>
      <c r="ENR156" s="29"/>
      <c r="ENS156" s="29"/>
      <c r="ENT156" s="29"/>
      <c r="ENU156" s="29"/>
      <c r="ENV156" s="29"/>
      <c r="ENW156" s="29"/>
      <c r="ENX156" s="29"/>
      <c r="ENY156" s="29"/>
      <c r="ENZ156" s="29"/>
      <c r="EOA156" s="29"/>
      <c r="EOB156" s="29"/>
      <c r="EOC156" s="29"/>
      <c r="EOD156" s="29"/>
      <c r="EOE156" s="29"/>
      <c r="EOF156" s="29"/>
      <c r="EOG156" s="29"/>
      <c r="EOH156" s="29"/>
      <c r="EOI156" s="29"/>
      <c r="EOJ156" s="29"/>
      <c r="EOK156" s="29"/>
      <c r="EOL156" s="29"/>
      <c r="EOM156" s="29"/>
      <c r="EON156" s="29"/>
      <c r="EOO156" s="29"/>
      <c r="EOP156" s="29"/>
      <c r="EOQ156" s="29"/>
      <c r="EOR156" s="29"/>
      <c r="EOS156" s="29"/>
      <c r="EOT156" s="29"/>
      <c r="EOU156" s="29"/>
      <c r="EOV156" s="29"/>
      <c r="EOW156" s="29"/>
      <c r="EOX156" s="29"/>
      <c r="EOY156" s="29"/>
      <c r="EOZ156" s="29"/>
      <c r="EPA156" s="29"/>
      <c r="EPB156" s="29"/>
      <c r="EPC156" s="29"/>
      <c r="EPD156" s="29"/>
      <c r="EPE156" s="29"/>
      <c r="EPF156" s="29"/>
      <c r="EPG156" s="29"/>
      <c r="EPH156" s="29"/>
      <c r="EPI156" s="29"/>
      <c r="EPJ156" s="29"/>
      <c r="EPK156" s="29"/>
      <c r="EPL156" s="29"/>
      <c r="EPM156" s="29"/>
      <c r="EPN156" s="29"/>
      <c r="EPO156" s="29"/>
      <c r="EPP156" s="29"/>
      <c r="EPQ156" s="29"/>
      <c r="EPR156" s="29"/>
      <c r="EPS156" s="29"/>
      <c r="EPT156" s="29"/>
      <c r="EPU156" s="29"/>
      <c r="EPV156" s="29"/>
      <c r="EPW156" s="29"/>
      <c r="EPX156" s="29"/>
      <c r="EPY156" s="29"/>
      <c r="EPZ156" s="29"/>
      <c r="EQA156" s="29"/>
      <c r="EQB156" s="29"/>
      <c r="EQC156" s="29"/>
      <c r="EQD156" s="29"/>
      <c r="EQE156" s="29"/>
      <c r="EQF156" s="29"/>
      <c r="EQG156" s="29"/>
      <c r="EQH156" s="29"/>
      <c r="EQI156" s="29"/>
      <c r="EQJ156" s="29"/>
      <c r="EQK156" s="29"/>
      <c r="EQL156" s="29"/>
      <c r="EQM156" s="29"/>
      <c r="EQN156" s="29"/>
      <c r="EQO156" s="29"/>
      <c r="EQP156" s="29"/>
      <c r="EQQ156" s="29"/>
      <c r="EQR156" s="29"/>
      <c r="EQS156" s="29"/>
      <c r="EQT156" s="29"/>
      <c r="EQU156" s="29"/>
      <c r="EQV156" s="29"/>
      <c r="EQW156" s="29"/>
      <c r="EQX156" s="29"/>
      <c r="EQY156" s="29"/>
      <c r="EQZ156" s="29"/>
      <c r="ERA156" s="29"/>
      <c r="ERB156" s="29"/>
      <c r="ERC156" s="29"/>
      <c r="ERD156" s="29"/>
      <c r="ERE156" s="29"/>
      <c r="ERF156" s="29"/>
      <c r="ERG156" s="29"/>
      <c r="ERH156" s="29"/>
      <c r="ERI156" s="29"/>
      <c r="ERJ156" s="29"/>
      <c r="ERK156" s="29"/>
      <c r="ERL156" s="29"/>
      <c r="ERM156" s="29"/>
      <c r="ERN156" s="29"/>
      <c r="ERO156" s="29"/>
      <c r="ERP156" s="29"/>
      <c r="ERQ156" s="29"/>
      <c r="ERR156" s="29"/>
      <c r="ERS156" s="29"/>
      <c r="ERT156" s="29"/>
      <c r="ERU156" s="29"/>
      <c r="ERV156" s="29"/>
      <c r="ERW156" s="29"/>
      <c r="ERX156" s="29"/>
      <c r="ERY156" s="29"/>
      <c r="ERZ156" s="29"/>
      <c r="ESA156" s="29"/>
      <c r="ESB156" s="29"/>
      <c r="ESC156" s="29"/>
      <c r="ESD156" s="29"/>
      <c r="ESE156" s="29"/>
      <c r="ESF156" s="29"/>
      <c r="ESG156" s="29"/>
      <c r="ESH156" s="29"/>
      <c r="ESI156" s="29"/>
      <c r="ESJ156" s="29"/>
      <c r="ESK156" s="29"/>
      <c r="ESL156" s="29"/>
      <c r="ESM156" s="29"/>
      <c r="ESN156" s="29"/>
      <c r="ESO156" s="29"/>
      <c r="ESP156" s="29"/>
      <c r="ESQ156" s="29"/>
      <c r="ESR156" s="29"/>
      <c r="ESS156" s="29"/>
      <c r="EST156" s="29"/>
      <c r="ESU156" s="29"/>
      <c r="ESV156" s="29"/>
      <c r="ESW156" s="29"/>
      <c r="ESX156" s="29"/>
      <c r="ESY156" s="29"/>
      <c r="ESZ156" s="29"/>
      <c r="ETA156" s="29"/>
      <c r="ETB156" s="29"/>
      <c r="ETC156" s="29"/>
      <c r="ETD156" s="29"/>
      <c r="ETE156" s="29"/>
      <c r="ETF156" s="29"/>
      <c r="ETG156" s="29"/>
      <c r="ETH156" s="29"/>
      <c r="ETI156" s="29"/>
      <c r="ETJ156" s="29"/>
      <c r="ETK156" s="29"/>
      <c r="ETL156" s="29"/>
      <c r="ETM156" s="29"/>
      <c r="ETN156" s="29"/>
      <c r="ETO156" s="29"/>
      <c r="ETP156" s="29"/>
      <c r="ETQ156" s="29"/>
      <c r="ETR156" s="29"/>
      <c r="ETS156" s="29"/>
      <c r="ETT156" s="29"/>
      <c r="ETU156" s="29"/>
      <c r="ETV156" s="29"/>
      <c r="ETW156" s="29"/>
      <c r="ETX156" s="29"/>
      <c r="ETY156" s="29"/>
      <c r="ETZ156" s="29"/>
      <c r="EUA156" s="29"/>
      <c r="EUB156" s="29"/>
      <c r="EUC156" s="29"/>
      <c r="EUD156" s="29"/>
      <c r="EUE156" s="29"/>
      <c r="EUF156" s="29"/>
      <c r="EUG156" s="29"/>
      <c r="EUH156" s="29"/>
      <c r="EUI156" s="29"/>
      <c r="EUJ156" s="29"/>
      <c r="EUK156" s="29"/>
      <c r="EUL156" s="29"/>
      <c r="EUM156" s="29"/>
      <c r="EUN156" s="29"/>
      <c r="EUO156" s="29"/>
      <c r="EUP156" s="29"/>
      <c r="EUQ156" s="29"/>
      <c r="EUR156" s="29"/>
      <c r="EUS156" s="29"/>
      <c r="EUT156" s="29"/>
      <c r="EUU156" s="29"/>
      <c r="EUV156" s="29"/>
      <c r="EUW156" s="29"/>
      <c r="EUX156" s="29"/>
      <c r="EUY156" s="29"/>
      <c r="EUZ156" s="29"/>
      <c r="EVA156" s="29"/>
      <c r="EVB156" s="29"/>
      <c r="EVC156" s="29"/>
      <c r="EVD156" s="29"/>
      <c r="EVE156" s="29"/>
      <c r="EVF156" s="29"/>
      <c r="EVG156" s="29"/>
      <c r="EVH156" s="29"/>
      <c r="EVI156" s="29"/>
      <c r="EVJ156" s="29"/>
      <c r="EVK156" s="29"/>
      <c r="EVL156" s="29"/>
      <c r="EVM156" s="29"/>
      <c r="EVN156" s="29"/>
      <c r="EVO156" s="29"/>
      <c r="EVP156" s="29"/>
      <c r="EVQ156" s="29"/>
      <c r="EVR156" s="29"/>
      <c r="EVS156" s="29"/>
      <c r="EVT156" s="29"/>
      <c r="EVU156" s="29"/>
      <c r="EVV156" s="29"/>
      <c r="EVW156" s="29"/>
      <c r="EVX156" s="29"/>
      <c r="EVY156" s="29"/>
      <c r="EVZ156" s="29"/>
      <c r="EWA156" s="29"/>
      <c r="EWB156" s="29"/>
      <c r="EWC156" s="29"/>
      <c r="EWD156" s="29"/>
      <c r="EWE156" s="29"/>
      <c r="EWF156" s="29"/>
      <c r="EWG156" s="29"/>
      <c r="EWH156" s="29"/>
      <c r="EWI156" s="29"/>
      <c r="EWJ156" s="29"/>
      <c r="EWK156" s="29"/>
      <c r="EWL156" s="29"/>
      <c r="EWM156" s="29"/>
      <c r="EWN156" s="29"/>
      <c r="EWO156" s="29"/>
      <c r="EWP156" s="29"/>
      <c r="EWQ156" s="29"/>
      <c r="EWR156" s="29"/>
      <c r="EWS156" s="29"/>
      <c r="EWT156" s="29"/>
      <c r="EWU156" s="29"/>
      <c r="EWV156" s="29"/>
      <c r="EWW156" s="29"/>
      <c r="EWX156" s="29"/>
      <c r="EWY156" s="29"/>
      <c r="EWZ156" s="29"/>
      <c r="EXA156" s="29"/>
      <c r="EXB156" s="29"/>
      <c r="EXC156" s="29"/>
      <c r="EXD156" s="29"/>
      <c r="EXE156" s="29"/>
      <c r="EXF156" s="29"/>
      <c r="EXG156" s="29"/>
      <c r="EXH156" s="29"/>
      <c r="EXI156" s="29"/>
      <c r="EXJ156" s="29"/>
      <c r="EXK156" s="29"/>
      <c r="EXL156" s="29"/>
      <c r="EXM156" s="29"/>
      <c r="EXN156" s="29"/>
      <c r="EXO156" s="29"/>
      <c r="EXP156" s="29"/>
      <c r="EXQ156" s="29"/>
      <c r="EXR156" s="29"/>
      <c r="EXS156" s="29"/>
      <c r="EXT156" s="29"/>
      <c r="EXU156" s="29"/>
      <c r="EXV156" s="29"/>
      <c r="EXW156" s="29"/>
      <c r="EXX156" s="29"/>
      <c r="EXY156" s="29"/>
      <c r="EXZ156" s="29"/>
      <c r="EYA156" s="29"/>
      <c r="EYB156" s="29"/>
      <c r="EYC156" s="29"/>
      <c r="EYD156" s="29"/>
      <c r="EYE156" s="29"/>
      <c r="EYF156" s="29"/>
      <c r="EYG156" s="29"/>
      <c r="EYH156" s="29"/>
      <c r="EYI156" s="29"/>
      <c r="EYJ156" s="29"/>
      <c r="EYK156" s="29"/>
      <c r="EYL156" s="29"/>
      <c r="EYM156" s="29"/>
      <c r="EYN156" s="29"/>
      <c r="EYO156" s="29"/>
      <c r="EYP156" s="29"/>
      <c r="EYQ156" s="29"/>
      <c r="EYR156" s="29"/>
      <c r="EYS156" s="29"/>
      <c r="EYT156" s="29"/>
      <c r="EYU156" s="29"/>
      <c r="EYV156" s="29"/>
      <c r="EYW156" s="29"/>
      <c r="EYX156" s="29"/>
      <c r="EYY156" s="29"/>
      <c r="EYZ156" s="29"/>
      <c r="EZA156" s="29"/>
      <c r="EZB156" s="29"/>
      <c r="EZC156" s="29"/>
      <c r="EZD156" s="29"/>
      <c r="EZE156" s="29"/>
      <c r="EZF156" s="29"/>
      <c r="EZG156" s="29"/>
      <c r="EZH156" s="29"/>
      <c r="EZI156" s="29"/>
      <c r="EZJ156" s="29"/>
      <c r="EZK156" s="29"/>
      <c r="EZL156" s="29"/>
      <c r="EZM156" s="29"/>
      <c r="EZN156" s="29"/>
      <c r="EZO156" s="29"/>
      <c r="EZP156" s="29"/>
      <c r="EZQ156" s="29"/>
      <c r="EZR156" s="29"/>
      <c r="EZS156" s="29"/>
      <c r="EZT156" s="29"/>
      <c r="EZU156" s="29"/>
      <c r="EZV156" s="29"/>
      <c r="EZW156" s="29"/>
      <c r="EZX156" s="29"/>
      <c r="EZY156" s="29"/>
      <c r="EZZ156" s="29"/>
      <c r="FAA156" s="29"/>
      <c r="FAB156" s="29"/>
      <c r="FAC156" s="29"/>
      <c r="FAD156" s="29"/>
      <c r="FAE156" s="29"/>
      <c r="FAF156" s="29"/>
      <c r="FAG156" s="29"/>
      <c r="FAH156" s="29"/>
      <c r="FAI156" s="29"/>
      <c r="FAJ156" s="29"/>
      <c r="FAK156" s="29"/>
      <c r="FAL156" s="29"/>
      <c r="FAM156" s="29"/>
      <c r="FAN156" s="29"/>
      <c r="FAO156" s="29"/>
      <c r="FAP156" s="29"/>
      <c r="FAQ156" s="29"/>
      <c r="FAR156" s="29"/>
      <c r="FAS156" s="29"/>
      <c r="FAT156" s="29"/>
      <c r="FAU156" s="29"/>
      <c r="FAV156" s="29"/>
      <c r="FAW156" s="29"/>
      <c r="FAX156" s="29"/>
      <c r="FAY156" s="29"/>
      <c r="FAZ156" s="29"/>
      <c r="FBA156" s="29"/>
      <c r="FBB156" s="29"/>
      <c r="FBC156" s="29"/>
      <c r="FBD156" s="29"/>
      <c r="FBE156" s="29"/>
      <c r="FBF156" s="29"/>
      <c r="FBG156" s="29"/>
      <c r="FBH156" s="29"/>
      <c r="FBI156" s="29"/>
      <c r="FBJ156" s="29"/>
      <c r="FBK156" s="29"/>
      <c r="FBL156" s="29"/>
      <c r="FBM156" s="29"/>
      <c r="FBN156" s="29"/>
      <c r="FBO156" s="29"/>
      <c r="FBP156" s="29"/>
      <c r="FBQ156" s="29"/>
      <c r="FBR156" s="29"/>
      <c r="FBS156" s="29"/>
      <c r="FBT156" s="29"/>
      <c r="FBU156" s="29"/>
      <c r="FBV156" s="29"/>
      <c r="FBW156" s="29"/>
      <c r="FBX156" s="29"/>
      <c r="FBY156" s="29"/>
      <c r="FBZ156" s="29"/>
      <c r="FCA156" s="29"/>
      <c r="FCB156" s="29"/>
      <c r="FCC156" s="29"/>
      <c r="FCD156" s="29"/>
      <c r="FCE156" s="29"/>
      <c r="FCF156" s="29"/>
      <c r="FCG156" s="29"/>
      <c r="FCH156" s="29"/>
      <c r="FCI156" s="29"/>
      <c r="FCJ156" s="29"/>
      <c r="FCK156" s="29"/>
      <c r="FCL156" s="29"/>
      <c r="FCM156" s="29"/>
      <c r="FCN156" s="29"/>
      <c r="FCO156" s="29"/>
      <c r="FCP156" s="29"/>
      <c r="FCQ156" s="29"/>
      <c r="FCR156" s="29"/>
      <c r="FCS156" s="29"/>
      <c r="FCT156" s="29"/>
      <c r="FCU156" s="29"/>
      <c r="FCV156" s="29"/>
      <c r="FCW156" s="29"/>
      <c r="FCX156" s="29"/>
      <c r="FCY156" s="29"/>
      <c r="FCZ156" s="29"/>
      <c r="FDA156" s="29"/>
      <c r="FDB156" s="29"/>
      <c r="FDC156" s="29"/>
      <c r="FDD156" s="29"/>
      <c r="FDE156" s="29"/>
      <c r="FDF156" s="29"/>
      <c r="FDG156" s="29"/>
      <c r="FDH156" s="29"/>
      <c r="FDI156" s="29"/>
      <c r="FDJ156" s="29"/>
      <c r="FDK156" s="29"/>
      <c r="FDL156" s="29"/>
      <c r="FDM156" s="29"/>
      <c r="FDN156" s="29"/>
      <c r="FDO156" s="29"/>
      <c r="FDP156" s="29"/>
      <c r="FDQ156" s="29"/>
      <c r="FDR156" s="29"/>
      <c r="FDS156" s="29"/>
      <c r="FDT156" s="29"/>
      <c r="FDU156" s="29"/>
      <c r="FDV156" s="29"/>
      <c r="FDW156" s="29"/>
      <c r="FDX156" s="29"/>
      <c r="FDY156" s="29"/>
      <c r="FDZ156" s="29"/>
      <c r="FEA156" s="29"/>
      <c r="FEB156" s="29"/>
      <c r="FEC156" s="29"/>
      <c r="FED156" s="29"/>
      <c r="FEE156" s="29"/>
      <c r="FEF156" s="29"/>
      <c r="FEG156" s="29"/>
      <c r="FEH156" s="29"/>
      <c r="FEI156" s="29"/>
      <c r="FEJ156" s="29"/>
      <c r="FEK156" s="29"/>
      <c r="FEL156" s="29"/>
      <c r="FEM156" s="29"/>
      <c r="FEN156" s="29"/>
      <c r="FEO156" s="29"/>
      <c r="FEP156" s="29"/>
      <c r="FEQ156" s="29"/>
      <c r="FER156" s="29"/>
      <c r="FES156" s="29"/>
      <c r="FET156" s="29"/>
      <c r="FEU156" s="29"/>
      <c r="FEV156" s="29"/>
      <c r="FEW156" s="29"/>
      <c r="FEX156" s="29"/>
      <c r="FEY156" s="29"/>
      <c r="FEZ156" s="29"/>
      <c r="FFA156" s="29"/>
      <c r="FFB156" s="29"/>
      <c r="FFC156" s="29"/>
      <c r="FFD156" s="29"/>
      <c r="FFE156" s="29"/>
      <c r="FFF156" s="29"/>
      <c r="FFG156" s="29"/>
      <c r="FFH156" s="29"/>
      <c r="FFI156" s="29"/>
      <c r="FFJ156" s="29"/>
      <c r="FFK156" s="29"/>
      <c r="FFL156" s="29"/>
      <c r="FFM156" s="29"/>
      <c r="FFN156" s="29"/>
      <c r="FFO156" s="29"/>
      <c r="FFP156" s="29"/>
      <c r="FFQ156" s="29"/>
      <c r="FFR156" s="29"/>
      <c r="FFS156" s="29"/>
      <c r="FFT156" s="29"/>
      <c r="FFU156" s="29"/>
      <c r="FFV156" s="29"/>
      <c r="FFW156" s="29"/>
      <c r="FFX156" s="29"/>
      <c r="FFY156" s="29"/>
      <c r="FFZ156" s="29"/>
      <c r="FGA156" s="29"/>
      <c r="FGB156" s="29"/>
      <c r="FGC156" s="29"/>
      <c r="FGD156" s="29"/>
      <c r="FGE156" s="29"/>
      <c r="FGF156" s="29"/>
      <c r="FGG156" s="29"/>
      <c r="FGH156" s="29"/>
      <c r="FGI156" s="29"/>
      <c r="FGJ156" s="29"/>
      <c r="FGK156" s="29"/>
      <c r="FGL156" s="29"/>
      <c r="FGM156" s="29"/>
      <c r="FGN156" s="29"/>
      <c r="FGO156" s="29"/>
      <c r="FGP156" s="29"/>
      <c r="FGQ156" s="29"/>
      <c r="FGR156" s="29"/>
      <c r="FGS156" s="29"/>
      <c r="FGT156" s="29"/>
      <c r="FGU156" s="29"/>
      <c r="FGV156" s="29"/>
      <c r="FGW156" s="29"/>
      <c r="FGX156" s="29"/>
      <c r="FGY156" s="29"/>
      <c r="FGZ156" s="29"/>
      <c r="FHA156" s="29"/>
      <c r="FHB156" s="29"/>
      <c r="FHC156" s="29"/>
      <c r="FHD156" s="29"/>
      <c r="FHE156" s="29"/>
      <c r="FHF156" s="29"/>
      <c r="FHG156" s="29"/>
      <c r="FHH156" s="29"/>
      <c r="FHI156" s="29"/>
      <c r="FHJ156" s="29"/>
      <c r="FHK156" s="29"/>
      <c r="FHL156" s="29"/>
      <c r="FHM156" s="29"/>
      <c r="FHN156" s="29"/>
      <c r="FHO156" s="29"/>
      <c r="FHP156" s="29"/>
      <c r="FHQ156" s="29"/>
      <c r="FHR156" s="29"/>
      <c r="FHS156" s="29"/>
      <c r="FHT156" s="29"/>
      <c r="FHU156" s="29"/>
      <c r="FHV156" s="29"/>
      <c r="FHW156" s="29"/>
      <c r="FHX156" s="29"/>
      <c r="FHY156" s="29"/>
      <c r="FHZ156" s="29"/>
      <c r="FIA156" s="29"/>
      <c r="FIB156" s="29"/>
      <c r="FIC156" s="29"/>
      <c r="FID156" s="29"/>
      <c r="FIE156" s="29"/>
      <c r="FIF156" s="29"/>
      <c r="FIG156" s="29"/>
      <c r="FIH156" s="29"/>
      <c r="FII156" s="29"/>
      <c r="FIJ156" s="29"/>
      <c r="FIK156" s="29"/>
      <c r="FIL156" s="29"/>
      <c r="FIM156" s="29"/>
      <c r="FIN156" s="29"/>
      <c r="FIO156" s="29"/>
      <c r="FIP156" s="29"/>
      <c r="FIQ156" s="29"/>
      <c r="FIR156" s="29"/>
      <c r="FIS156" s="29"/>
      <c r="FIT156" s="29"/>
      <c r="FIU156" s="29"/>
      <c r="FIV156" s="29"/>
      <c r="FIW156" s="29"/>
      <c r="FIX156" s="29"/>
      <c r="FIY156" s="29"/>
      <c r="FIZ156" s="29"/>
      <c r="FJA156" s="29"/>
      <c r="FJB156" s="29"/>
      <c r="FJC156" s="29"/>
      <c r="FJD156" s="29"/>
      <c r="FJE156" s="29"/>
      <c r="FJF156" s="29"/>
      <c r="FJG156" s="29"/>
      <c r="FJH156" s="29"/>
      <c r="FJI156" s="29"/>
      <c r="FJJ156" s="29"/>
      <c r="FJK156" s="29"/>
      <c r="FJL156" s="29"/>
      <c r="FJM156" s="29"/>
      <c r="FJN156" s="29"/>
      <c r="FJO156" s="29"/>
      <c r="FJP156" s="29"/>
      <c r="FJQ156" s="29"/>
      <c r="FJR156" s="29"/>
      <c r="FJS156" s="29"/>
      <c r="FJT156" s="29"/>
      <c r="FJU156" s="29"/>
      <c r="FJV156" s="29"/>
      <c r="FJW156" s="29"/>
      <c r="FJX156" s="29"/>
      <c r="FJY156" s="29"/>
      <c r="FJZ156" s="29"/>
      <c r="FKA156" s="29"/>
      <c r="FKB156" s="29"/>
      <c r="FKC156" s="29"/>
      <c r="FKD156" s="29"/>
      <c r="FKE156" s="29"/>
      <c r="FKF156" s="29"/>
      <c r="FKG156" s="29"/>
      <c r="FKH156" s="29"/>
      <c r="FKI156" s="29"/>
      <c r="FKJ156" s="29"/>
      <c r="FKK156" s="29"/>
      <c r="FKL156" s="29"/>
      <c r="FKM156" s="29"/>
      <c r="FKN156" s="29"/>
      <c r="FKO156" s="29"/>
      <c r="FKP156" s="29"/>
      <c r="FKQ156" s="29"/>
      <c r="FKR156" s="29"/>
      <c r="FKS156" s="29"/>
      <c r="FKT156" s="29"/>
      <c r="FKU156" s="29"/>
      <c r="FKV156" s="29"/>
      <c r="FKW156" s="29"/>
      <c r="FKX156" s="29"/>
      <c r="FKY156" s="29"/>
      <c r="FKZ156" s="29"/>
      <c r="FLA156" s="29"/>
      <c r="FLB156" s="29"/>
      <c r="FLC156" s="29"/>
      <c r="FLD156" s="29"/>
      <c r="FLE156" s="29"/>
      <c r="FLF156" s="29"/>
      <c r="FLG156" s="29"/>
      <c r="FLH156" s="29"/>
      <c r="FLI156" s="29"/>
      <c r="FLJ156" s="29"/>
      <c r="FLK156" s="29"/>
      <c r="FLL156" s="29"/>
      <c r="FLM156" s="29"/>
      <c r="FLN156" s="29"/>
      <c r="FLO156" s="29"/>
      <c r="FLP156" s="29"/>
      <c r="FLQ156" s="29"/>
      <c r="FLR156" s="29"/>
      <c r="FLS156" s="29"/>
      <c r="FLT156" s="29"/>
      <c r="FLU156" s="29"/>
      <c r="FLV156" s="29"/>
      <c r="FLW156" s="29"/>
      <c r="FLX156" s="29"/>
      <c r="FLY156" s="29"/>
      <c r="FLZ156" s="29"/>
      <c r="FMA156" s="29"/>
      <c r="FMB156" s="29"/>
      <c r="FMC156" s="29"/>
      <c r="FMD156" s="29"/>
      <c r="FME156" s="29"/>
      <c r="FMF156" s="29"/>
      <c r="FMG156" s="29"/>
      <c r="FMH156" s="29"/>
      <c r="FMI156" s="29"/>
      <c r="FMJ156" s="29"/>
      <c r="FMK156" s="29"/>
      <c r="FML156" s="29"/>
      <c r="FMM156" s="29"/>
      <c r="FMN156" s="29"/>
      <c r="FMO156" s="29"/>
      <c r="FMP156" s="29"/>
      <c r="FMQ156" s="29"/>
      <c r="FMR156" s="29"/>
      <c r="FMS156" s="29"/>
      <c r="FMT156" s="29"/>
      <c r="FMU156" s="29"/>
      <c r="FMV156" s="29"/>
      <c r="FMW156" s="29"/>
      <c r="FMX156" s="29"/>
      <c r="FMY156" s="29"/>
      <c r="FMZ156" s="29"/>
      <c r="FNA156" s="29"/>
      <c r="FNB156" s="29"/>
      <c r="FNC156" s="29"/>
      <c r="FND156" s="29"/>
      <c r="FNE156" s="29"/>
      <c r="FNF156" s="29"/>
      <c r="FNG156" s="29"/>
      <c r="FNH156" s="29"/>
      <c r="FNI156" s="29"/>
      <c r="FNJ156" s="29"/>
      <c r="FNK156" s="29"/>
      <c r="FNL156" s="29"/>
      <c r="FNM156" s="29"/>
      <c r="FNN156" s="29"/>
      <c r="FNO156" s="29"/>
      <c r="FNP156" s="29"/>
      <c r="FNQ156" s="29"/>
      <c r="FNR156" s="29"/>
      <c r="FNS156" s="29"/>
      <c r="FNT156" s="29"/>
      <c r="FNU156" s="29"/>
      <c r="FNV156" s="29"/>
      <c r="FNW156" s="29"/>
      <c r="FNX156" s="29"/>
      <c r="FNY156" s="29"/>
      <c r="FNZ156" s="29"/>
      <c r="FOA156" s="29"/>
      <c r="FOB156" s="29"/>
      <c r="FOC156" s="29"/>
      <c r="FOD156" s="29"/>
      <c r="FOE156" s="29"/>
      <c r="FOF156" s="29"/>
      <c r="FOG156" s="29"/>
      <c r="FOH156" s="29"/>
      <c r="FOI156" s="29"/>
      <c r="FOJ156" s="29"/>
      <c r="FOK156" s="29"/>
      <c r="FOL156" s="29"/>
      <c r="FOM156" s="29"/>
      <c r="FON156" s="29"/>
      <c r="FOO156" s="29"/>
      <c r="FOP156" s="29"/>
      <c r="FOQ156" s="29"/>
      <c r="FOR156" s="29"/>
      <c r="FOS156" s="29"/>
      <c r="FOT156" s="29"/>
      <c r="FOU156" s="29"/>
      <c r="FOV156" s="29"/>
      <c r="FOW156" s="29"/>
      <c r="FOX156" s="29"/>
      <c r="FOY156" s="29"/>
      <c r="FOZ156" s="29"/>
      <c r="FPA156" s="29"/>
      <c r="FPB156" s="29"/>
      <c r="FPC156" s="29"/>
      <c r="FPD156" s="29"/>
      <c r="FPE156" s="29"/>
      <c r="FPF156" s="29"/>
      <c r="FPG156" s="29"/>
      <c r="FPH156" s="29"/>
      <c r="FPI156" s="29"/>
      <c r="FPJ156" s="29"/>
      <c r="FPK156" s="29"/>
      <c r="FPL156" s="29"/>
      <c r="FPM156" s="29"/>
      <c r="FPN156" s="29"/>
      <c r="FPO156" s="29"/>
      <c r="FPP156" s="29"/>
      <c r="FPQ156" s="29"/>
      <c r="FPR156" s="29"/>
      <c r="FPS156" s="29"/>
      <c r="FPT156" s="29"/>
      <c r="FPU156" s="29"/>
      <c r="FPV156" s="29"/>
      <c r="FPW156" s="29"/>
      <c r="FPX156" s="29"/>
      <c r="FPY156" s="29"/>
      <c r="FPZ156" s="29"/>
      <c r="FQA156" s="29"/>
      <c r="FQB156" s="29"/>
      <c r="FQC156" s="29"/>
      <c r="FQD156" s="29"/>
      <c r="FQE156" s="29"/>
      <c r="FQF156" s="29"/>
      <c r="FQG156" s="29"/>
      <c r="FQH156" s="29"/>
      <c r="FQI156" s="29"/>
      <c r="FQJ156" s="29"/>
      <c r="FQK156" s="29"/>
      <c r="FQL156" s="29"/>
      <c r="FQM156" s="29"/>
      <c r="FQN156" s="29"/>
      <c r="FQO156" s="29"/>
      <c r="FQP156" s="29"/>
      <c r="FQQ156" s="29"/>
      <c r="FQR156" s="29"/>
      <c r="FQS156" s="29"/>
      <c r="FQT156" s="29"/>
      <c r="FQU156" s="29"/>
      <c r="FQV156" s="29"/>
      <c r="FQW156" s="29"/>
      <c r="FQX156" s="29"/>
      <c r="FQY156" s="29"/>
      <c r="FQZ156" s="29"/>
      <c r="FRA156" s="29"/>
      <c r="FRB156" s="29"/>
      <c r="FRC156" s="29"/>
      <c r="FRD156" s="29"/>
      <c r="FRE156" s="29"/>
      <c r="FRF156" s="29"/>
      <c r="FRG156" s="29"/>
      <c r="FRH156" s="29"/>
      <c r="FRI156" s="29"/>
      <c r="FRJ156" s="29"/>
      <c r="FRK156" s="29"/>
      <c r="FRL156" s="29"/>
      <c r="FRM156" s="29"/>
      <c r="FRN156" s="29"/>
      <c r="FRO156" s="29"/>
      <c r="FRP156" s="29"/>
      <c r="FRQ156" s="29"/>
      <c r="FRR156" s="29"/>
      <c r="FRS156" s="29"/>
      <c r="FRT156" s="29"/>
      <c r="FRU156" s="29"/>
      <c r="FRV156" s="29"/>
      <c r="FRW156" s="29"/>
      <c r="FRX156" s="29"/>
      <c r="FRY156" s="29"/>
      <c r="FRZ156" s="29"/>
      <c r="FSA156" s="29"/>
      <c r="FSB156" s="29"/>
      <c r="FSC156" s="29"/>
      <c r="FSD156" s="29"/>
      <c r="FSE156" s="29"/>
      <c r="FSF156" s="29"/>
      <c r="FSG156" s="29"/>
      <c r="FSH156" s="29"/>
      <c r="FSI156" s="29"/>
      <c r="FSJ156" s="29"/>
      <c r="FSK156" s="29"/>
      <c r="FSL156" s="29"/>
      <c r="FSM156" s="29"/>
      <c r="FSN156" s="29"/>
      <c r="FSO156" s="29"/>
      <c r="FSP156" s="29"/>
      <c r="FSQ156" s="29"/>
      <c r="FSR156" s="29"/>
      <c r="FSS156" s="29"/>
      <c r="FST156" s="29"/>
      <c r="FSU156" s="29"/>
      <c r="FSV156" s="29"/>
      <c r="FSW156" s="29"/>
      <c r="FSX156" s="29"/>
      <c r="FSY156" s="29"/>
      <c r="FSZ156" s="29"/>
      <c r="FTA156" s="29"/>
      <c r="FTB156" s="29"/>
      <c r="FTC156" s="29"/>
      <c r="FTD156" s="29"/>
      <c r="FTE156" s="29"/>
      <c r="FTF156" s="29"/>
      <c r="FTG156" s="29"/>
      <c r="FTH156" s="29"/>
      <c r="FTI156" s="29"/>
      <c r="FTJ156" s="29"/>
      <c r="FTK156" s="29"/>
      <c r="FTL156" s="29"/>
      <c r="FTM156" s="29"/>
      <c r="FTN156" s="29"/>
      <c r="FTO156" s="29"/>
      <c r="FTP156" s="29"/>
      <c r="FTQ156" s="29"/>
      <c r="FTR156" s="29"/>
      <c r="FTS156" s="29"/>
      <c r="FTT156" s="29"/>
      <c r="FTU156" s="29"/>
      <c r="FTV156" s="29"/>
      <c r="FTW156" s="29"/>
      <c r="FTX156" s="29"/>
      <c r="FTY156" s="29"/>
      <c r="FTZ156" s="29"/>
      <c r="FUA156" s="29"/>
      <c r="FUB156" s="29"/>
      <c r="FUC156" s="29"/>
      <c r="FUD156" s="29"/>
      <c r="FUE156" s="29"/>
      <c r="FUF156" s="29"/>
      <c r="FUG156" s="29"/>
      <c r="FUH156" s="29"/>
      <c r="FUI156" s="29"/>
      <c r="FUJ156" s="29"/>
      <c r="FUK156" s="29"/>
      <c r="FUL156" s="29"/>
      <c r="FUM156" s="29"/>
      <c r="FUN156" s="29"/>
      <c r="FUO156" s="29"/>
      <c r="FUP156" s="29"/>
      <c r="FUQ156" s="29"/>
      <c r="FUR156" s="29"/>
      <c r="FUS156" s="29"/>
      <c r="FUT156" s="29"/>
      <c r="FUU156" s="29"/>
      <c r="FUV156" s="29"/>
      <c r="FUW156" s="29"/>
      <c r="FUX156" s="29"/>
      <c r="FUY156" s="29"/>
      <c r="FUZ156" s="29"/>
      <c r="FVA156" s="29"/>
      <c r="FVB156" s="29"/>
      <c r="FVC156" s="29"/>
      <c r="FVD156" s="29"/>
      <c r="FVE156" s="29"/>
      <c r="FVF156" s="29"/>
      <c r="FVG156" s="29"/>
      <c r="FVH156" s="29"/>
      <c r="FVI156" s="29"/>
      <c r="FVJ156" s="29"/>
      <c r="FVK156" s="29"/>
      <c r="FVL156" s="29"/>
      <c r="FVM156" s="29"/>
      <c r="FVN156" s="29"/>
      <c r="FVO156" s="29"/>
      <c r="FVP156" s="29"/>
      <c r="FVQ156" s="29"/>
      <c r="FVR156" s="29"/>
      <c r="FVS156" s="29"/>
      <c r="FVT156" s="29"/>
      <c r="FVU156" s="29"/>
      <c r="FVV156" s="29"/>
      <c r="FVW156" s="29"/>
      <c r="FVX156" s="29"/>
      <c r="FVY156" s="29"/>
      <c r="FVZ156" s="29"/>
      <c r="FWA156" s="29"/>
      <c r="FWB156" s="29"/>
      <c r="FWC156" s="29"/>
      <c r="FWD156" s="29"/>
      <c r="FWE156" s="29"/>
      <c r="FWF156" s="29"/>
      <c r="FWG156" s="29"/>
      <c r="FWH156" s="29"/>
      <c r="FWI156" s="29"/>
      <c r="FWJ156" s="29"/>
      <c r="FWK156" s="29"/>
      <c r="FWL156" s="29"/>
      <c r="FWM156" s="29"/>
      <c r="FWN156" s="29"/>
      <c r="FWO156" s="29"/>
      <c r="FWP156" s="29"/>
      <c r="FWQ156" s="29"/>
      <c r="FWR156" s="29"/>
      <c r="FWS156" s="29"/>
      <c r="FWT156" s="29"/>
      <c r="FWU156" s="29"/>
      <c r="FWV156" s="29"/>
      <c r="FWW156" s="29"/>
      <c r="FWX156" s="29"/>
      <c r="FWY156" s="29"/>
      <c r="FWZ156" s="29"/>
      <c r="FXA156" s="29"/>
      <c r="FXB156" s="29"/>
      <c r="FXC156" s="29"/>
      <c r="FXD156" s="29"/>
      <c r="FXE156" s="29"/>
      <c r="FXF156" s="29"/>
      <c r="FXG156" s="29"/>
      <c r="FXH156" s="29"/>
      <c r="FXI156" s="29"/>
      <c r="FXJ156" s="29"/>
      <c r="FXK156" s="29"/>
      <c r="FXL156" s="29"/>
      <c r="FXM156" s="29"/>
      <c r="FXN156" s="29"/>
      <c r="FXO156" s="29"/>
      <c r="FXP156" s="29"/>
      <c r="FXQ156" s="29"/>
      <c r="FXR156" s="29"/>
      <c r="FXS156" s="29"/>
      <c r="FXT156" s="29"/>
      <c r="FXU156" s="29"/>
      <c r="FXV156" s="29"/>
      <c r="FXW156" s="29"/>
      <c r="FXX156" s="29"/>
      <c r="FXY156" s="29"/>
      <c r="FXZ156" s="29"/>
      <c r="FYA156" s="29"/>
      <c r="FYB156" s="29"/>
      <c r="FYC156" s="29"/>
      <c r="FYD156" s="29"/>
      <c r="FYE156" s="29"/>
      <c r="FYF156" s="29"/>
      <c r="FYG156" s="29"/>
      <c r="FYH156" s="29"/>
      <c r="FYI156" s="29"/>
      <c r="FYJ156" s="29"/>
      <c r="FYK156" s="29"/>
      <c r="FYL156" s="29"/>
      <c r="FYM156" s="29"/>
      <c r="FYN156" s="29"/>
      <c r="FYO156" s="29"/>
      <c r="FYP156" s="29"/>
      <c r="FYQ156" s="29"/>
      <c r="FYR156" s="29"/>
      <c r="FYS156" s="29"/>
      <c r="FYT156" s="29"/>
      <c r="FYU156" s="29"/>
      <c r="FYV156" s="29"/>
      <c r="FYW156" s="29"/>
      <c r="FYX156" s="29"/>
      <c r="FYY156" s="29"/>
      <c r="FYZ156" s="29"/>
      <c r="FZA156" s="29"/>
      <c r="FZB156" s="29"/>
      <c r="FZC156" s="29"/>
      <c r="FZD156" s="29"/>
      <c r="FZE156" s="29"/>
      <c r="FZF156" s="29"/>
      <c r="FZG156" s="29"/>
      <c r="FZH156" s="29"/>
      <c r="FZI156" s="29"/>
      <c r="FZJ156" s="29"/>
      <c r="FZK156" s="29"/>
      <c r="FZL156" s="29"/>
      <c r="FZM156" s="29"/>
      <c r="FZN156" s="29"/>
      <c r="FZO156" s="29"/>
      <c r="FZP156" s="29"/>
      <c r="FZQ156" s="29"/>
      <c r="FZR156" s="29"/>
      <c r="FZS156" s="29"/>
      <c r="FZT156" s="29"/>
      <c r="FZU156" s="29"/>
      <c r="FZV156" s="29"/>
      <c r="FZW156" s="29"/>
      <c r="FZX156" s="29"/>
      <c r="FZY156" s="29"/>
      <c r="FZZ156" s="29"/>
      <c r="GAA156" s="29"/>
      <c r="GAB156" s="29"/>
      <c r="GAC156" s="29"/>
      <c r="GAD156" s="29"/>
      <c r="GAE156" s="29"/>
      <c r="GAF156" s="29"/>
      <c r="GAG156" s="29"/>
      <c r="GAH156" s="29"/>
      <c r="GAI156" s="29"/>
      <c r="GAJ156" s="29"/>
      <c r="GAK156" s="29"/>
      <c r="GAL156" s="29"/>
      <c r="GAM156" s="29"/>
      <c r="GAN156" s="29"/>
      <c r="GAO156" s="29"/>
      <c r="GAP156" s="29"/>
      <c r="GAQ156" s="29"/>
      <c r="GAR156" s="29"/>
      <c r="GAS156" s="29"/>
      <c r="GAT156" s="29"/>
      <c r="GAU156" s="29"/>
      <c r="GAV156" s="29"/>
      <c r="GAW156" s="29"/>
      <c r="GAX156" s="29"/>
      <c r="GAY156" s="29"/>
      <c r="GAZ156" s="29"/>
      <c r="GBA156" s="29"/>
      <c r="GBB156" s="29"/>
      <c r="GBC156" s="29"/>
      <c r="GBD156" s="29"/>
      <c r="GBE156" s="29"/>
      <c r="GBF156" s="29"/>
      <c r="GBG156" s="29"/>
      <c r="GBH156" s="29"/>
      <c r="GBI156" s="29"/>
      <c r="GBJ156" s="29"/>
      <c r="GBK156" s="29"/>
      <c r="GBL156" s="29"/>
      <c r="GBM156" s="29"/>
      <c r="GBN156" s="29"/>
      <c r="GBO156" s="29"/>
      <c r="GBP156" s="29"/>
      <c r="GBQ156" s="29"/>
      <c r="GBR156" s="29"/>
      <c r="GBS156" s="29"/>
      <c r="GBT156" s="29"/>
      <c r="GBU156" s="29"/>
      <c r="GBV156" s="29"/>
      <c r="GBW156" s="29"/>
      <c r="GBX156" s="29"/>
      <c r="GBY156" s="29"/>
      <c r="GBZ156" s="29"/>
      <c r="GCA156" s="29"/>
      <c r="GCB156" s="29"/>
      <c r="GCC156" s="29"/>
      <c r="GCD156" s="29"/>
      <c r="GCE156" s="29"/>
      <c r="GCF156" s="29"/>
      <c r="GCG156" s="29"/>
      <c r="GCH156" s="29"/>
      <c r="GCI156" s="29"/>
      <c r="GCJ156" s="29"/>
      <c r="GCK156" s="29"/>
      <c r="GCL156" s="29"/>
      <c r="GCM156" s="29"/>
      <c r="GCN156" s="29"/>
      <c r="GCO156" s="29"/>
      <c r="GCP156" s="29"/>
      <c r="GCQ156" s="29"/>
      <c r="GCR156" s="29"/>
      <c r="GCS156" s="29"/>
      <c r="GCT156" s="29"/>
      <c r="GCU156" s="29"/>
      <c r="GCV156" s="29"/>
      <c r="GCW156" s="29"/>
      <c r="GCX156" s="29"/>
      <c r="GCY156" s="29"/>
      <c r="GCZ156" s="29"/>
      <c r="GDA156" s="29"/>
      <c r="GDB156" s="29"/>
      <c r="GDC156" s="29"/>
      <c r="GDD156" s="29"/>
      <c r="GDE156" s="29"/>
      <c r="GDF156" s="29"/>
      <c r="GDG156" s="29"/>
      <c r="GDH156" s="29"/>
      <c r="GDI156" s="29"/>
      <c r="GDJ156" s="29"/>
      <c r="GDK156" s="29"/>
      <c r="GDL156" s="29"/>
      <c r="GDM156" s="29"/>
      <c r="GDN156" s="29"/>
      <c r="GDO156" s="29"/>
      <c r="GDP156" s="29"/>
      <c r="GDQ156" s="29"/>
      <c r="GDR156" s="29"/>
      <c r="GDS156" s="29"/>
      <c r="GDT156" s="29"/>
      <c r="GDU156" s="29"/>
      <c r="GDV156" s="29"/>
      <c r="GDW156" s="29"/>
      <c r="GDX156" s="29"/>
      <c r="GDY156" s="29"/>
      <c r="GDZ156" s="29"/>
      <c r="GEA156" s="29"/>
      <c r="GEB156" s="29"/>
      <c r="GEC156" s="29"/>
      <c r="GED156" s="29"/>
      <c r="GEE156" s="29"/>
      <c r="GEF156" s="29"/>
      <c r="GEG156" s="29"/>
      <c r="GEH156" s="29"/>
      <c r="GEI156" s="29"/>
      <c r="GEJ156" s="29"/>
      <c r="GEK156" s="29"/>
      <c r="GEL156" s="29"/>
      <c r="GEM156" s="29"/>
      <c r="GEN156" s="29"/>
      <c r="GEO156" s="29"/>
      <c r="GEP156" s="29"/>
      <c r="GEQ156" s="29"/>
      <c r="GER156" s="29"/>
      <c r="GES156" s="29"/>
      <c r="GET156" s="29"/>
      <c r="GEU156" s="29"/>
      <c r="GEV156" s="29"/>
      <c r="GEW156" s="29"/>
      <c r="GEX156" s="29"/>
      <c r="GEY156" s="29"/>
      <c r="GEZ156" s="29"/>
      <c r="GFA156" s="29"/>
      <c r="GFB156" s="29"/>
      <c r="GFC156" s="29"/>
      <c r="GFD156" s="29"/>
      <c r="GFE156" s="29"/>
      <c r="GFF156" s="29"/>
      <c r="GFG156" s="29"/>
      <c r="GFH156" s="29"/>
      <c r="GFI156" s="29"/>
      <c r="GFJ156" s="29"/>
      <c r="GFK156" s="29"/>
      <c r="GFL156" s="29"/>
      <c r="GFM156" s="29"/>
      <c r="GFN156" s="29"/>
      <c r="GFO156" s="29"/>
      <c r="GFP156" s="29"/>
      <c r="GFQ156" s="29"/>
      <c r="GFR156" s="29"/>
      <c r="GFS156" s="29"/>
      <c r="GFT156" s="29"/>
      <c r="GFU156" s="29"/>
      <c r="GFV156" s="29"/>
      <c r="GFW156" s="29"/>
      <c r="GFX156" s="29"/>
      <c r="GFY156" s="29"/>
      <c r="GFZ156" s="29"/>
      <c r="GGA156" s="29"/>
      <c r="GGB156" s="29"/>
      <c r="GGC156" s="29"/>
      <c r="GGD156" s="29"/>
      <c r="GGE156" s="29"/>
      <c r="GGF156" s="29"/>
      <c r="GGG156" s="29"/>
      <c r="GGH156" s="29"/>
      <c r="GGI156" s="29"/>
      <c r="GGJ156" s="29"/>
      <c r="GGK156" s="29"/>
      <c r="GGL156" s="29"/>
      <c r="GGM156" s="29"/>
      <c r="GGN156" s="29"/>
      <c r="GGO156" s="29"/>
      <c r="GGP156" s="29"/>
      <c r="GGQ156" s="29"/>
      <c r="GGR156" s="29"/>
      <c r="GGS156" s="29"/>
      <c r="GGT156" s="29"/>
      <c r="GGU156" s="29"/>
      <c r="GGV156" s="29"/>
      <c r="GGW156" s="29"/>
      <c r="GGX156" s="29"/>
      <c r="GGY156" s="29"/>
      <c r="GGZ156" s="29"/>
      <c r="GHA156" s="29"/>
      <c r="GHB156" s="29"/>
      <c r="GHC156" s="29"/>
      <c r="GHD156" s="29"/>
      <c r="GHE156" s="29"/>
      <c r="GHF156" s="29"/>
      <c r="GHG156" s="29"/>
      <c r="GHH156" s="29"/>
      <c r="GHI156" s="29"/>
      <c r="GHJ156" s="29"/>
      <c r="GHK156" s="29"/>
      <c r="GHL156" s="29"/>
      <c r="GHM156" s="29"/>
      <c r="GHN156" s="29"/>
      <c r="GHO156" s="29"/>
      <c r="GHP156" s="29"/>
      <c r="GHQ156" s="29"/>
      <c r="GHR156" s="29"/>
      <c r="GHS156" s="29"/>
      <c r="GHT156" s="29"/>
      <c r="GHU156" s="29"/>
      <c r="GHV156" s="29"/>
      <c r="GHW156" s="29"/>
      <c r="GHX156" s="29"/>
      <c r="GHY156" s="29"/>
      <c r="GHZ156" s="29"/>
      <c r="GIA156" s="29"/>
      <c r="GIB156" s="29"/>
      <c r="GIC156" s="29"/>
      <c r="GID156" s="29"/>
      <c r="GIE156" s="29"/>
      <c r="GIF156" s="29"/>
      <c r="GIG156" s="29"/>
      <c r="GIH156" s="29"/>
      <c r="GII156" s="29"/>
      <c r="GIJ156" s="29"/>
      <c r="GIK156" s="29"/>
      <c r="GIL156" s="29"/>
      <c r="GIM156" s="29"/>
      <c r="GIN156" s="29"/>
      <c r="GIO156" s="29"/>
      <c r="GIP156" s="29"/>
      <c r="GIQ156" s="29"/>
      <c r="GIR156" s="29"/>
      <c r="GIS156" s="29"/>
      <c r="GIT156" s="29"/>
      <c r="GIU156" s="29"/>
      <c r="GIV156" s="29"/>
      <c r="GIW156" s="29"/>
      <c r="GIX156" s="29"/>
      <c r="GIY156" s="29"/>
      <c r="GIZ156" s="29"/>
      <c r="GJA156" s="29"/>
      <c r="GJB156" s="29"/>
      <c r="GJC156" s="29"/>
      <c r="GJD156" s="29"/>
      <c r="GJE156" s="29"/>
      <c r="GJF156" s="29"/>
      <c r="GJG156" s="29"/>
      <c r="GJH156" s="29"/>
      <c r="GJI156" s="29"/>
      <c r="GJJ156" s="29"/>
      <c r="GJK156" s="29"/>
      <c r="GJL156" s="29"/>
      <c r="GJM156" s="29"/>
      <c r="GJN156" s="29"/>
      <c r="GJO156" s="29"/>
      <c r="GJP156" s="29"/>
      <c r="GJQ156" s="29"/>
      <c r="GJR156" s="29"/>
      <c r="GJS156" s="29"/>
      <c r="GJT156" s="29"/>
      <c r="GJU156" s="29"/>
      <c r="GJV156" s="29"/>
      <c r="GJW156" s="29"/>
      <c r="GJX156" s="29"/>
      <c r="GJY156" s="29"/>
      <c r="GJZ156" s="29"/>
      <c r="GKA156" s="29"/>
      <c r="GKB156" s="29"/>
      <c r="GKC156" s="29"/>
      <c r="GKD156" s="29"/>
      <c r="GKE156" s="29"/>
      <c r="GKF156" s="29"/>
      <c r="GKG156" s="29"/>
      <c r="GKH156" s="29"/>
      <c r="GKI156" s="29"/>
      <c r="GKJ156" s="29"/>
      <c r="GKK156" s="29"/>
      <c r="GKL156" s="29"/>
      <c r="GKM156" s="29"/>
      <c r="GKN156" s="29"/>
      <c r="GKO156" s="29"/>
      <c r="GKP156" s="29"/>
      <c r="GKQ156" s="29"/>
      <c r="GKR156" s="29"/>
      <c r="GKS156" s="29"/>
      <c r="GKT156" s="29"/>
      <c r="GKU156" s="29"/>
      <c r="GKV156" s="29"/>
      <c r="GKW156" s="29"/>
      <c r="GKX156" s="29"/>
      <c r="GKY156" s="29"/>
      <c r="GKZ156" s="29"/>
      <c r="GLA156" s="29"/>
      <c r="GLB156" s="29"/>
      <c r="GLC156" s="29"/>
      <c r="GLD156" s="29"/>
      <c r="GLE156" s="29"/>
      <c r="GLF156" s="29"/>
      <c r="GLG156" s="29"/>
      <c r="GLH156" s="29"/>
      <c r="GLI156" s="29"/>
      <c r="GLJ156" s="29"/>
      <c r="GLK156" s="29"/>
      <c r="GLL156" s="29"/>
      <c r="GLM156" s="29"/>
      <c r="GLN156" s="29"/>
      <c r="GLO156" s="29"/>
      <c r="GLP156" s="29"/>
      <c r="GLQ156" s="29"/>
      <c r="GLR156" s="29"/>
      <c r="GLS156" s="29"/>
      <c r="GLT156" s="29"/>
      <c r="GLU156" s="29"/>
      <c r="GLV156" s="29"/>
      <c r="GLW156" s="29"/>
      <c r="GLX156" s="29"/>
      <c r="GLY156" s="29"/>
      <c r="GLZ156" s="29"/>
      <c r="GMA156" s="29"/>
      <c r="GMB156" s="29"/>
      <c r="GMC156" s="29"/>
      <c r="GMD156" s="29"/>
      <c r="GME156" s="29"/>
      <c r="GMF156" s="29"/>
      <c r="GMG156" s="29"/>
      <c r="GMH156" s="29"/>
      <c r="GMI156" s="29"/>
      <c r="GMJ156" s="29"/>
      <c r="GMK156" s="29"/>
      <c r="GML156" s="29"/>
      <c r="GMM156" s="29"/>
      <c r="GMN156" s="29"/>
      <c r="GMO156" s="29"/>
      <c r="GMP156" s="29"/>
      <c r="GMQ156" s="29"/>
      <c r="GMR156" s="29"/>
      <c r="GMS156" s="29"/>
      <c r="GMT156" s="29"/>
      <c r="GMU156" s="29"/>
      <c r="GMV156" s="29"/>
      <c r="GMW156" s="29"/>
      <c r="GMX156" s="29"/>
      <c r="GMY156" s="29"/>
      <c r="GMZ156" s="29"/>
      <c r="GNA156" s="29"/>
      <c r="GNB156" s="29"/>
      <c r="GNC156" s="29"/>
      <c r="GND156" s="29"/>
      <c r="GNE156" s="29"/>
      <c r="GNF156" s="29"/>
      <c r="GNG156" s="29"/>
      <c r="GNH156" s="29"/>
      <c r="GNI156" s="29"/>
      <c r="GNJ156" s="29"/>
      <c r="GNK156" s="29"/>
      <c r="GNL156" s="29"/>
      <c r="GNM156" s="29"/>
      <c r="GNN156" s="29"/>
      <c r="GNO156" s="29"/>
      <c r="GNP156" s="29"/>
      <c r="GNQ156" s="29"/>
      <c r="GNR156" s="29"/>
      <c r="GNS156" s="29"/>
      <c r="GNT156" s="29"/>
      <c r="GNU156" s="29"/>
      <c r="GNV156" s="29"/>
      <c r="GNW156" s="29"/>
      <c r="GNX156" s="29"/>
      <c r="GNY156" s="29"/>
      <c r="GNZ156" s="29"/>
      <c r="GOA156" s="29"/>
      <c r="GOB156" s="29"/>
      <c r="GOC156" s="29"/>
      <c r="GOD156" s="29"/>
      <c r="GOE156" s="29"/>
      <c r="GOF156" s="29"/>
      <c r="GOG156" s="29"/>
      <c r="GOH156" s="29"/>
      <c r="GOI156" s="29"/>
      <c r="GOJ156" s="29"/>
      <c r="GOK156" s="29"/>
      <c r="GOL156" s="29"/>
      <c r="GOM156" s="29"/>
      <c r="GON156" s="29"/>
      <c r="GOO156" s="29"/>
      <c r="GOP156" s="29"/>
      <c r="GOQ156" s="29"/>
      <c r="GOR156" s="29"/>
      <c r="GOS156" s="29"/>
      <c r="GOT156" s="29"/>
      <c r="GOU156" s="29"/>
      <c r="GOV156" s="29"/>
      <c r="GOW156" s="29"/>
      <c r="GOX156" s="29"/>
      <c r="GOY156" s="29"/>
      <c r="GOZ156" s="29"/>
      <c r="GPA156" s="29"/>
      <c r="GPB156" s="29"/>
      <c r="GPC156" s="29"/>
      <c r="GPD156" s="29"/>
      <c r="GPE156" s="29"/>
      <c r="GPF156" s="29"/>
      <c r="GPG156" s="29"/>
      <c r="GPH156" s="29"/>
      <c r="GPI156" s="29"/>
      <c r="GPJ156" s="29"/>
      <c r="GPK156" s="29"/>
      <c r="GPL156" s="29"/>
      <c r="GPM156" s="29"/>
      <c r="GPN156" s="29"/>
      <c r="GPO156" s="29"/>
      <c r="GPP156" s="29"/>
      <c r="GPQ156" s="29"/>
      <c r="GPR156" s="29"/>
      <c r="GPS156" s="29"/>
      <c r="GPT156" s="29"/>
      <c r="GPU156" s="29"/>
      <c r="GPV156" s="29"/>
      <c r="GPW156" s="29"/>
      <c r="GPX156" s="29"/>
      <c r="GPY156" s="29"/>
      <c r="GPZ156" s="29"/>
      <c r="GQA156" s="29"/>
      <c r="GQB156" s="29"/>
      <c r="GQC156" s="29"/>
      <c r="GQD156" s="29"/>
      <c r="GQE156" s="29"/>
      <c r="GQF156" s="29"/>
      <c r="GQG156" s="29"/>
      <c r="GQH156" s="29"/>
      <c r="GQI156" s="29"/>
      <c r="GQJ156" s="29"/>
      <c r="GQK156" s="29"/>
      <c r="GQL156" s="29"/>
      <c r="GQM156" s="29"/>
      <c r="GQN156" s="29"/>
      <c r="GQO156" s="29"/>
      <c r="GQP156" s="29"/>
      <c r="GQQ156" s="29"/>
      <c r="GQR156" s="29"/>
      <c r="GQS156" s="29"/>
      <c r="GQT156" s="29"/>
      <c r="GQU156" s="29"/>
      <c r="GQV156" s="29"/>
      <c r="GQW156" s="29"/>
      <c r="GQX156" s="29"/>
      <c r="GQY156" s="29"/>
      <c r="GQZ156" s="29"/>
      <c r="GRA156" s="29"/>
      <c r="GRB156" s="29"/>
      <c r="GRC156" s="29"/>
      <c r="GRD156" s="29"/>
      <c r="GRE156" s="29"/>
      <c r="GRF156" s="29"/>
      <c r="GRG156" s="29"/>
      <c r="GRH156" s="29"/>
      <c r="GRI156" s="29"/>
      <c r="GRJ156" s="29"/>
      <c r="GRK156" s="29"/>
      <c r="GRL156" s="29"/>
      <c r="GRM156" s="29"/>
      <c r="GRN156" s="29"/>
      <c r="GRO156" s="29"/>
      <c r="GRP156" s="29"/>
      <c r="GRQ156" s="29"/>
      <c r="GRR156" s="29"/>
      <c r="GRS156" s="29"/>
      <c r="GRT156" s="29"/>
      <c r="GRU156" s="29"/>
      <c r="GRV156" s="29"/>
      <c r="GRW156" s="29"/>
      <c r="GRX156" s="29"/>
      <c r="GRY156" s="29"/>
      <c r="GRZ156" s="29"/>
      <c r="GSA156" s="29"/>
      <c r="GSB156" s="29"/>
      <c r="GSC156" s="29"/>
      <c r="GSD156" s="29"/>
      <c r="GSE156" s="29"/>
      <c r="GSF156" s="29"/>
      <c r="GSG156" s="29"/>
      <c r="GSH156" s="29"/>
      <c r="GSI156" s="29"/>
      <c r="GSJ156" s="29"/>
      <c r="GSK156" s="29"/>
      <c r="GSL156" s="29"/>
      <c r="GSM156" s="29"/>
      <c r="GSN156" s="29"/>
      <c r="GSO156" s="29"/>
      <c r="GSP156" s="29"/>
      <c r="GSQ156" s="29"/>
      <c r="GSR156" s="29"/>
      <c r="GSS156" s="29"/>
      <c r="GST156" s="29"/>
      <c r="GSU156" s="29"/>
      <c r="GSV156" s="29"/>
      <c r="GSW156" s="29"/>
      <c r="GSX156" s="29"/>
      <c r="GSY156" s="29"/>
      <c r="GSZ156" s="29"/>
      <c r="GTA156" s="29"/>
      <c r="GTB156" s="29"/>
      <c r="GTC156" s="29"/>
      <c r="GTD156" s="29"/>
      <c r="GTE156" s="29"/>
      <c r="GTF156" s="29"/>
      <c r="GTG156" s="29"/>
      <c r="GTH156" s="29"/>
      <c r="GTI156" s="29"/>
      <c r="GTJ156" s="29"/>
      <c r="GTK156" s="29"/>
      <c r="GTL156" s="29"/>
      <c r="GTM156" s="29"/>
      <c r="GTN156" s="29"/>
      <c r="GTO156" s="29"/>
      <c r="GTP156" s="29"/>
      <c r="GTQ156" s="29"/>
      <c r="GTR156" s="29"/>
      <c r="GTS156" s="29"/>
      <c r="GTT156" s="29"/>
      <c r="GTU156" s="29"/>
      <c r="GTV156" s="29"/>
      <c r="GTW156" s="29"/>
      <c r="GTX156" s="29"/>
      <c r="GTY156" s="29"/>
      <c r="GTZ156" s="29"/>
      <c r="GUA156" s="29"/>
      <c r="GUB156" s="29"/>
      <c r="GUC156" s="29"/>
      <c r="GUD156" s="29"/>
      <c r="GUE156" s="29"/>
      <c r="GUF156" s="29"/>
      <c r="GUG156" s="29"/>
      <c r="GUH156" s="29"/>
      <c r="GUI156" s="29"/>
      <c r="GUJ156" s="29"/>
      <c r="GUK156" s="29"/>
      <c r="GUL156" s="29"/>
      <c r="GUM156" s="29"/>
      <c r="GUN156" s="29"/>
      <c r="GUO156" s="29"/>
      <c r="GUP156" s="29"/>
      <c r="GUQ156" s="29"/>
      <c r="GUR156" s="29"/>
      <c r="GUS156" s="29"/>
      <c r="GUT156" s="29"/>
      <c r="GUU156" s="29"/>
      <c r="GUV156" s="29"/>
      <c r="GUW156" s="29"/>
      <c r="GUX156" s="29"/>
      <c r="GUY156" s="29"/>
      <c r="GUZ156" s="29"/>
      <c r="GVA156" s="29"/>
      <c r="GVB156" s="29"/>
      <c r="GVC156" s="29"/>
      <c r="GVD156" s="29"/>
      <c r="GVE156" s="29"/>
      <c r="GVF156" s="29"/>
      <c r="GVG156" s="29"/>
      <c r="GVH156" s="29"/>
      <c r="GVI156" s="29"/>
      <c r="GVJ156" s="29"/>
      <c r="GVK156" s="29"/>
      <c r="GVL156" s="29"/>
      <c r="GVM156" s="29"/>
      <c r="GVN156" s="29"/>
      <c r="GVO156" s="29"/>
      <c r="GVP156" s="29"/>
      <c r="GVQ156" s="29"/>
      <c r="GVR156" s="29"/>
      <c r="GVS156" s="29"/>
      <c r="GVT156" s="29"/>
      <c r="GVU156" s="29"/>
      <c r="GVV156" s="29"/>
      <c r="GVW156" s="29"/>
      <c r="GVX156" s="29"/>
      <c r="GVY156" s="29"/>
      <c r="GVZ156" s="29"/>
      <c r="GWA156" s="29"/>
      <c r="GWB156" s="29"/>
      <c r="GWC156" s="29"/>
      <c r="GWD156" s="29"/>
      <c r="GWE156" s="29"/>
      <c r="GWF156" s="29"/>
      <c r="GWG156" s="29"/>
      <c r="GWH156" s="29"/>
      <c r="GWI156" s="29"/>
      <c r="GWJ156" s="29"/>
      <c r="GWK156" s="29"/>
      <c r="GWL156" s="29"/>
      <c r="GWM156" s="29"/>
      <c r="GWN156" s="29"/>
      <c r="GWO156" s="29"/>
      <c r="GWP156" s="29"/>
      <c r="GWQ156" s="29"/>
      <c r="GWR156" s="29"/>
      <c r="GWS156" s="29"/>
      <c r="GWT156" s="29"/>
      <c r="GWU156" s="29"/>
      <c r="GWV156" s="29"/>
      <c r="GWW156" s="29"/>
      <c r="GWX156" s="29"/>
      <c r="GWY156" s="29"/>
      <c r="GWZ156" s="29"/>
      <c r="GXA156" s="29"/>
      <c r="GXB156" s="29"/>
      <c r="GXC156" s="29"/>
      <c r="GXD156" s="29"/>
      <c r="GXE156" s="29"/>
      <c r="GXF156" s="29"/>
      <c r="GXG156" s="29"/>
      <c r="GXH156" s="29"/>
      <c r="GXI156" s="29"/>
      <c r="GXJ156" s="29"/>
      <c r="GXK156" s="29"/>
      <c r="GXL156" s="29"/>
      <c r="GXM156" s="29"/>
      <c r="GXN156" s="29"/>
      <c r="GXO156" s="29"/>
      <c r="GXP156" s="29"/>
      <c r="GXQ156" s="29"/>
      <c r="GXR156" s="29"/>
      <c r="GXS156" s="29"/>
      <c r="GXT156" s="29"/>
      <c r="GXU156" s="29"/>
      <c r="GXV156" s="29"/>
      <c r="GXW156" s="29"/>
      <c r="GXX156" s="29"/>
      <c r="GXY156" s="29"/>
      <c r="GXZ156" s="29"/>
      <c r="GYA156" s="29"/>
      <c r="GYB156" s="29"/>
      <c r="GYC156" s="29"/>
      <c r="GYD156" s="29"/>
      <c r="GYE156" s="29"/>
      <c r="GYF156" s="29"/>
      <c r="GYG156" s="29"/>
      <c r="GYH156" s="29"/>
      <c r="GYI156" s="29"/>
      <c r="GYJ156" s="29"/>
      <c r="GYK156" s="29"/>
      <c r="GYL156" s="29"/>
      <c r="GYM156" s="29"/>
      <c r="GYN156" s="29"/>
      <c r="GYO156" s="29"/>
      <c r="GYP156" s="29"/>
      <c r="GYQ156" s="29"/>
      <c r="GYR156" s="29"/>
      <c r="GYS156" s="29"/>
      <c r="GYT156" s="29"/>
      <c r="GYU156" s="29"/>
      <c r="GYV156" s="29"/>
      <c r="GYW156" s="29"/>
      <c r="GYX156" s="29"/>
      <c r="GYY156" s="29"/>
      <c r="GYZ156" s="29"/>
      <c r="GZA156" s="29"/>
      <c r="GZB156" s="29"/>
      <c r="GZC156" s="29"/>
      <c r="GZD156" s="29"/>
      <c r="GZE156" s="29"/>
      <c r="GZF156" s="29"/>
      <c r="GZG156" s="29"/>
      <c r="GZH156" s="29"/>
      <c r="GZI156" s="29"/>
      <c r="GZJ156" s="29"/>
      <c r="GZK156" s="29"/>
      <c r="GZL156" s="29"/>
      <c r="GZM156" s="29"/>
      <c r="GZN156" s="29"/>
      <c r="GZO156" s="29"/>
      <c r="GZP156" s="29"/>
      <c r="GZQ156" s="29"/>
      <c r="GZR156" s="29"/>
      <c r="GZS156" s="29"/>
      <c r="GZT156" s="29"/>
      <c r="GZU156" s="29"/>
      <c r="GZV156" s="29"/>
      <c r="GZW156" s="29"/>
      <c r="GZX156" s="29"/>
      <c r="GZY156" s="29"/>
      <c r="GZZ156" s="29"/>
      <c r="HAA156" s="29"/>
      <c r="HAB156" s="29"/>
      <c r="HAC156" s="29"/>
      <c r="HAD156" s="29"/>
      <c r="HAE156" s="29"/>
      <c r="HAF156" s="29"/>
      <c r="HAG156" s="29"/>
      <c r="HAH156" s="29"/>
      <c r="HAI156" s="29"/>
      <c r="HAJ156" s="29"/>
      <c r="HAK156" s="29"/>
      <c r="HAL156" s="29"/>
      <c r="HAM156" s="29"/>
      <c r="HAN156" s="29"/>
      <c r="HAO156" s="29"/>
      <c r="HAP156" s="29"/>
      <c r="HAQ156" s="29"/>
      <c r="HAR156" s="29"/>
      <c r="HAS156" s="29"/>
      <c r="HAT156" s="29"/>
      <c r="HAU156" s="29"/>
      <c r="HAV156" s="29"/>
      <c r="HAW156" s="29"/>
      <c r="HAX156" s="29"/>
      <c r="HAY156" s="29"/>
      <c r="HAZ156" s="29"/>
      <c r="HBA156" s="29"/>
      <c r="HBB156" s="29"/>
      <c r="HBC156" s="29"/>
      <c r="HBD156" s="29"/>
      <c r="HBE156" s="29"/>
      <c r="HBF156" s="29"/>
      <c r="HBG156" s="29"/>
      <c r="HBH156" s="29"/>
      <c r="HBI156" s="29"/>
      <c r="HBJ156" s="29"/>
      <c r="HBK156" s="29"/>
      <c r="HBL156" s="29"/>
      <c r="HBM156" s="29"/>
      <c r="HBN156" s="29"/>
      <c r="HBO156" s="29"/>
      <c r="HBP156" s="29"/>
      <c r="HBQ156" s="29"/>
      <c r="HBR156" s="29"/>
      <c r="HBS156" s="29"/>
      <c r="HBT156" s="29"/>
      <c r="HBU156" s="29"/>
      <c r="HBV156" s="29"/>
      <c r="HBW156" s="29"/>
      <c r="HBX156" s="29"/>
      <c r="HBY156" s="29"/>
      <c r="HBZ156" s="29"/>
      <c r="HCA156" s="29"/>
      <c r="HCB156" s="29"/>
      <c r="HCC156" s="29"/>
      <c r="HCD156" s="29"/>
      <c r="HCE156" s="29"/>
      <c r="HCF156" s="29"/>
      <c r="HCG156" s="29"/>
      <c r="HCH156" s="29"/>
      <c r="HCI156" s="29"/>
      <c r="HCJ156" s="29"/>
      <c r="HCK156" s="29"/>
      <c r="HCL156" s="29"/>
      <c r="HCM156" s="29"/>
      <c r="HCN156" s="29"/>
      <c r="HCO156" s="29"/>
      <c r="HCP156" s="29"/>
      <c r="HCQ156" s="29"/>
      <c r="HCR156" s="29"/>
      <c r="HCS156" s="29"/>
      <c r="HCT156" s="29"/>
      <c r="HCU156" s="29"/>
      <c r="HCV156" s="29"/>
      <c r="HCW156" s="29"/>
      <c r="HCX156" s="29"/>
      <c r="HCY156" s="29"/>
      <c r="HCZ156" s="29"/>
      <c r="HDA156" s="29"/>
      <c r="HDB156" s="29"/>
      <c r="HDC156" s="29"/>
      <c r="HDD156" s="29"/>
      <c r="HDE156" s="29"/>
      <c r="HDF156" s="29"/>
      <c r="HDG156" s="29"/>
      <c r="HDH156" s="29"/>
      <c r="HDI156" s="29"/>
      <c r="HDJ156" s="29"/>
      <c r="HDK156" s="29"/>
      <c r="HDL156" s="29"/>
      <c r="HDM156" s="29"/>
      <c r="HDN156" s="29"/>
      <c r="HDO156" s="29"/>
      <c r="HDP156" s="29"/>
      <c r="HDQ156" s="29"/>
      <c r="HDR156" s="29"/>
      <c r="HDS156" s="29"/>
      <c r="HDT156" s="29"/>
      <c r="HDU156" s="29"/>
      <c r="HDV156" s="29"/>
      <c r="HDW156" s="29"/>
      <c r="HDX156" s="29"/>
      <c r="HDY156" s="29"/>
      <c r="HDZ156" s="29"/>
      <c r="HEA156" s="29"/>
      <c r="HEB156" s="29"/>
      <c r="HEC156" s="29"/>
      <c r="HED156" s="29"/>
      <c r="HEE156" s="29"/>
      <c r="HEF156" s="29"/>
      <c r="HEG156" s="29"/>
      <c r="HEH156" s="29"/>
      <c r="HEI156" s="29"/>
      <c r="HEJ156" s="29"/>
      <c r="HEK156" s="29"/>
      <c r="HEL156" s="29"/>
      <c r="HEM156" s="29"/>
      <c r="HEN156" s="29"/>
      <c r="HEO156" s="29"/>
      <c r="HEP156" s="29"/>
      <c r="HEQ156" s="29"/>
      <c r="HER156" s="29"/>
      <c r="HES156" s="29"/>
      <c r="HET156" s="29"/>
      <c r="HEU156" s="29"/>
      <c r="HEV156" s="29"/>
      <c r="HEW156" s="29"/>
      <c r="HEX156" s="29"/>
      <c r="HEY156" s="29"/>
      <c r="HEZ156" s="29"/>
      <c r="HFA156" s="29"/>
      <c r="HFB156" s="29"/>
      <c r="HFC156" s="29"/>
      <c r="HFD156" s="29"/>
      <c r="HFE156" s="29"/>
      <c r="HFF156" s="29"/>
      <c r="HFG156" s="29"/>
      <c r="HFH156" s="29"/>
      <c r="HFI156" s="29"/>
      <c r="HFJ156" s="29"/>
      <c r="HFK156" s="29"/>
      <c r="HFL156" s="29"/>
      <c r="HFM156" s="29"/>
      <c r="HFN156" s="29"/>
      <c r="HFO156" s="29"/>
      <c r="HFP156" s="29"/>
      <c r="HFQ156" s="29"/>
      <c r="HFR156" s="29"/>
      <c r="HFS156" s="29"/>
      <c r="HFT156" s="29"/>
      <c r="HFU156" s="29"/>
      <c r="HFV156" s="29"/>
      <c r="HFW156" s="29"/>
      <c r="HFX156" s="29"/>
      <c r="HFY156" s="29"/>
      <c r="HFZ156" s="29"/>
      <c r="HGA156" s="29"/>
      <c r="HGB156" s="29"/>
      <c r="HGC156" s="29"/>
      <c r="HGD156" s="29"/>
      <c r="HGE156" s="29"/>
      <c r="HGF156" s="29"/>
      <c r="HGG156" s="29"/>
      <c r="HGH156" s="29"/>
      <c r="HGI156" s="29"/>
      <c r="HGJ156" s="29"/>
      <c r="HGK156" s="29"/>
      <c r="HGL156" s="29"/>
      <c r="HGM156" s="29"/>
      <c r="HGN156" s="29"/>
      <c r="HGO156" s="29"/>
      <c r="HGP156" s="29"/>
      <c r="HGQ156" s="29"/>
      <c r="HGR156" s="29"/>
      <c r="HGS156" s="29"/>
      <c r="HGT156" s="29"/>
      <c r="HGU156" s="29"/>
      <c r="HGV156" s="29"/>
      <c r="HGW156" s="29"/>
      <c r="HGX156" s="29"/>
      <c r="HGY156" s="29"/>
      <c r="HGZ156" s="29"/>
      <c r="HHA156" s="29"/>
      <c r="HHB156" s="29"/>
      <c r="HHC156" s="29"/>
      <c r="HHD156" s="29"/>
      <c r="HHE156" s="29"/>
      <c r="HHF156" s="29"/>
      <c r="HHG156" s="29"/>
      <c r="HHH156" s="29"/>
      <c r="HHI156" s="29"/>
      <c r="HHJ156" s="29"/>
      <c r="HHK156" s="29"/>
      <c r="HHL156" s="29"/>
      <c r="HHM156" s="29"/>
      <c r="HHN156" s="29"/>
      <c r="HHO156" s="29"/>
      <c r="HHP156" s="29"/>
      <c r="HHQ156" s="29"/>
      <c r="HHR156" s="29"/>
      <c r="HHS156" s="29"/>
      <c r="HHT156" s="29"/>
      <c r="HHU156" s="29"/>
      <c r="HHV156" s="29"/>
      <c r="HHW156" s="29"/>
      <c r="HHX156" s="29"/>
      <c r="HHY156" s="29"/>
      <c r="HHZ156" s="29"/>
      <c r="HIA156" s="29"/>
      <c r="HIB156" s="29"/>
      <c r="HIC156" s="29"/>
      <c r="HID156" s="29"/>
      <c r="HIE156" s="29"/>
      <c r="HIF156" s="29"/>
      <c r="HIG156" s="29"/>
      <c r="HIH156" s="29"/>
      <c r="HII156" s="29"/>
      <c r="HIJ156" s="29"/>
      <c r="HIK156" s="29"/>
      <c r="HIL156" s="29"/>
      <c r="HIM156" s="29"/>
      <c r="HIN156" s="29"/>
      <c r="HIO156" s="29"/>
      <c r="HIP156" s="29"/>
      <c r="HIQ156" s="29"/>
      <c r="HIR156" s="29"/>
      <c r="HIS156" s="29"/>
      <c r="HIT156" s="29"/>
      <c r="HIU156" s="29"/>
      <c r="HIV156" s="29"/>
      <c r="HIW156" s="29"/>
      <c r="HIX156" s="29"/>
      <c r="HIY156" s="29"/>
      <c r="HIZ156" s="29"/>
      <c r="HJA156" s="29"/>
      <c r="HJB156" s="29"/>
      <c r="HJC156" s="29"/>
      <c r="HJD156" s="29"/>
      <c r="HJE156" s="29"/>
      <c r="HJF156" s="29"/>
      <c r="HJG156" s="29"/>
      <c r="HJH156" s="29"/>
      <c r="HJI156" s="29"/>
      <c r="HJJ156" s="29"/>
      <c r="HJK156" s="29"/>
      <c r="HJL156" s="29"/>
      <c r="HJM156" s="29"/>
      <c r="HJN156" s="29"/>
      <c r="HJO156" s="29"/>
      <c r="HJP156" s="29"/>
      <c r="HJQ156" s="29"/>
      <c r="HJR156" s="29"/>
      <c r="HJS156" s="29"/>
      <c r="HJT156" s="29"/>
      <c r="HJU156" s="29"/>
      <c r="HJV156" s="29"/>
      <c r="HJW156" s="29"/>
      <c r="HJX156" s="29"/>
      <c r="HJY156" s="29"/>
      <c r="HJZ156" s="29"/>
      <c r="HKA156" s="29"/>
      <c r="HKB156" s="29"/>
      <c r="HKC156" s="29"/>
      <c r="HKD156" s="29"/>
      <c r="HKE156" s="29"/>
      <c r="HKF156" s="29"/>
      <c r="HKG156" s="29"/>
      <c r="HKH156" s="29"/>
      <c r="HKI156" s="29"/>
      <c r="HKJ156" s="29"/>
      <c r="HKK156" s="29"/>
      <c r="HKL156" s="29"/>
      <c r="HKM156" s="29"/>
      <c r="HKN156" s="29"/>
      <c r="HKO156" s="29"/>
      <c r="HKP156" s="29"/>
      <c r="HKQ156" s="29"/>
      <c r="HKR156" s="29"/>
      <c r="HKS156" s="29"/>
      <c r="HKT156" s="29"/>
      <c r="HKU156" s="29"/>
      <c r="HKV156" s="29"/>
      <c r="HKW156" s="29"/>
      <c r="HKX156" s="29"/>
      <c r="HKY156" s="29"/>
      <c r="HKZ156" s="29"/>
      <c r="HLA156" s="29"/>
      <c r="HLB156" s="29"/>
      <c r="HLC156" s="29"/>
      <c r="HLD156" s="29"/>
      <c r="HLE156" s="29"/>
      <c r="HLF156" s="29"/>
      <c r="HLG156" s="29"/>
      <c r="HLH156" s="29"/>
      <c r="HLI156" s="29"/>
      <c r="HLJ156" s="29"/>
      <c r="HLK156" s="29"/>
      <c r="HLL156" s="29"/>
      <c r="HLM156" s="29"/>
      <c r="HLN156" s="29"/>
      <c r="HLO156" s="29"/>
      <c r="HLP156" s="29"/>
      <c r="HLQ156" s="29"/>
      <c r="HLR156" s="29"/>
      <c r="HLS156" s="29"/>
      <c r="HLT156" s="29"/>
      <c r="HLU156" s="29"/>
      <c r="HLV156" s="29"/>
      <c r="HLW156" s="29"/>
      <c r="HLX156" s="29"/>
      <c r="HLY156" s="29"/>
      <c r="HLZ156" s="29"/>
      <c r="HMA156" s="29"/>
      <c r="HMB156" s="29"/>
      <c r="HMC156" s="29"/>
      <c r="HMD156" s="29"/>
      <c r="HME156" s="29"/>
      <c r="HMF156" s="29"/>
      <c r="HMG156" s="29"/>
      <c r="HMH156" s="29"/>
      <c r="HMI156" s="29"/>
      <c r="HMJ156" s="29"/>
      <c r="HMK156" s="29"/>
      <c r="HML156" s="29"/>
      <c r="HMM156" s="29"/>
      <c r="HMN156" s="29"/>
      <c r="HMO156" s="29"/>
      <c r="HMP156" s="29"/>
      <c r="HMQ156" s="29"/>
      <c r="HMR156" s="29"/>
      <c r="HMS156" s="29"/>
      <c r="HMT156" s="29"/>
      <c r="HMU156" s="29"/>
      <c r="HMV156" s="29"/>
      <c r="HMW156" s="29"/>
      <c r="HMX156" s="29"/>
      <c r="HMY156" s="29"/>
      <c r="HMZ156" s="29"/>
      <c r="HNA156" s="29"/>
      <c r="HNB156" s="29"/>
      <c r="HNC156" s="29"/>
      <c r="HND156" s="29"/>
      <c r="HNE156" s="29"/>
      <c r="HNF156" s="29"/>
      <c r="HNG156" s="29"/>
      <c r="HNH156" s="29"/>
      <c r="HNI156" s="29"/>
      <c r="HNJ156" s="29"/>
      <c r="HNK156" s="29"/>
      <c r="HNL156" s="29"/>
      <c r="HNM156" s="29"/>
      <c r="HNN156" s="29"/>
      <c r="HNO156" s="29"/>
      <c r="HNP156" s="29"/>
      <c r="HNQ156" s="29"/>
      <c r="HNR156" s="29"/>
      <c r="HNS156" s="29"/>
      <c r="HNT156" s="29"/>
      <c r="HNU156" s="29"/>
      <c r="HNV156" s="29"/>
      <c r="HNW156" s="29"/>
      <c r="HNX156" s="29"/>
      <c r="HNY156" s="29"/>
      <c r="HNZ156" s="29"/>
      <c r="HOA156" s="29"/>
      <c r="HOB156" s="29"/>
      <c r="HOC156" s="29"/>
      <c r="HOD156" s="29"/>
      <c r="HOE156" s="29"/>
      <c r="HOF156" s="29"/>
      <c r="HOG156" s="29"/>
      <c r="HOH156" s="29"/>
      <c r="HOI156" s="29"/>
      <c r="HOJ156" s="29"/>
      <c r="HOK156" s="29"/>
      <c r="HOL156" s="29"/>
      <c r="HOM156" s="29"/>
      <c r="HON156" s="29"/>
      <c r="HOO156" s="29"/>
      <c r="HOP156" s="29"/>
      <c r="HOQ156" s="29"/>
      <c r="HOR156" s="29"/>
      <c r="HOS156" s="29"/>
      <c r="HOT156" s="29"/>
      <c r="HOU156" s="29"/>
      <c r="HOV156" s="29"/>
      <c r="HOW156" s="29"/>
      <c r="HOX156" s="29"/>
      <c r="HOY156" s="29"/>
      <c r="HOZ156" s="29"/>
      <c r="HPA156" s="29"/>
      <c r="HPB156" s="29"/>
      <c r="HPC156" s="29"/>
      <c r="HPD156" s="29"/>
      <c r="HPE156" s="29"/>
      <c r="HPF156" s="29"/>
      <c r="HPG156" s="29"/>
      <c r="HPH156" s="29"/>
      <c r="HPI156" s="29"/>
      <c r="HPJ156" s="29"/>
      <c r="HPK156" s="29"/>
      <c r="HPL156" s="29"/>
      <c r="HPM156" s="29"/>
      <c r="HPN156" s="29"/>
      <c r="HPO156" s="29"/>
      <c r="HPP156" s="29"/>
      <c r="HPQ156" s="29"/>
      <c r="HPR156" s="29"/>
      <c r="HPS156" s="29"/>
      <c r="HPT156" s="29"/>
      <c r="HPU156" s="29"/>
      <c r="HPV156" s="29"/>
      <c r="HPW156" s="29"/>
      <c r="HPX156" s="29"/>
      <c r="HPY156" s="29"/>
      <c r="HPZ156" s="29"/>
      <c r="HQA156" s="29"/>
      <c r="HQB156" s="29"/>
      <c r="HQC156" s="29"/>
      <c r="HQD156" s="29"/>
      <c r="HQE156" s="29"/>
      <c r="HQF156" s="29"/>
      <c r="HQG156" s="29"/>
      <c r="HQH156" s="29"/>
      <c r="HQI156" s="29"/>
      <c r="HQJ156" s="29"/>
      <c r="HQK156" s="29"/>
      <c r="HQL156" s="29"/>
      <c r="HQM156" s="29"/>
      <c r="HQN156" s="29"/>
      <c r="HQO156" s="29"/>
      <c r="HQP156" s="29"/>
      <c r="HQQ156" s="29"/>
      <c r="HQR156" s="29"/>
      <c r="HQS156" s="29"/>
      <c r="HQT156" s="29"/>
      <c r="HQU156" s="29"/>
      <c r="HQV156" s="29"/>
      <c r="HQW156" s="29"/>
      <c r="HQX156" s="29"/>
      <c r="HQY156" s="29"/>
      <c r="HQZ156" s="29"/>
      <c r="HRA156" s="29"/>
      <c r="HRB156" s="29"/>
      <c r="HRC156" s="29"/>
      <c r="HRD156" s="29"/>
      <c r="HRE156" s="29"/>
      <c r="HRF156" s="29"/>
      <c r="HRG156" s="29"/>
      <c r="HRH156" s="29"/>
      <c r="HRI156" s="29"/>
      <c r="HRJ156" s="29"/>
      <c r="HRK156" s="29"/>
      <c r="HRL156" s="29"/>
      <c r="HRM156" s="29"/>
      <c r="HRN156" s="29"/>
      <c r="HRO156" s="29"/>
      <c r="HRP156" s="29"/>
      <c r="HRQ156" s="29"/>
      <c r="HRR156" s="29"/>
      <c r="HRS156" s="29"/>
      <c r="HRT156" s="29"/>
      <c r="HRU156" s="29"/>
      <c r="HRV156" s="29"/>
      <c r="HRW156" s="29"/>
      <c r="HRX156" s="29"/>
      <c r="HRY156" s="29"/>
      <c r="HRZ156" s="29"/>
      <c r="HSA156" s="29"/>
      <c r="HSB156" s="29"/>
      <c r="HSC156" s="29"/>
      <c r="HSD156" s="29"/>
      <c r="HSE156" s="29"/>
      <c r="HSF156" s="29"/>
      <c r="HSG156" s="29"/>
      <c r="HSH156" s="29"/>
      <c r="HSI156" s="29"/>
      <c r="HSJ156" s="29"/>
      <c r="HSK156" s="29"/>
      <c r="HSL156" s="29"/>
      <c r="HSM156" s="29"/>
      <c r="HSN156" s="29"/>
      <c r="HSO156" s="29"/>
      <c r="HSP156" s="29"/>
      <c r="HSQ156" s="29"/>
      <c r="HSR156" s="29"/>
      <c r="HSS156" s="29"/>
      <c r="HST156" s="29"/>
      <c r="HSU156" s="29"/>
      <c r="HSV156" s="29"/>
      <c r="HSW156" s="29"/>
      <c r="HSX156" s="29"/>
      <c r="HSY156" s="29"/>
      <c r="HSZ156" s="29"/>
      <c r="HTA156" s="29"/>
      <c r="HTB156" s="29"/>
      <c r="HTC156" s="29"/>
      <c r="HTD156" s="29"/>
      <c r="HTE156" s="29"/>
      <c r="HTF156" s="29"/>
      <c r="HTG156" s="29"/>
      <c r="HTH156" s="29"/>
      <c r="HTI156" s="29"/>
      <c r="HTJ156" s="29"/>
      <c r="HTK156" s="29"/>
      <c r="HTL156" s="29"/>
      <c r="HTM156" s="29"/>
      <c r="HTN156" s="29"/>
      <c r="HTO156" s="29"/>
      <c r="HTP156" s="29"/>
      <c r="HTQ156" s="29"/>
      <c r="HTR156" s="29"/>
      <c r="HTS156" s="29"/>
      <c r="HTT156" s="29"/>
      <c r="HTU156" s="29"/>
      <c r="HTV156" s="29"/>
      <c r="HTW156" s="29"/>
      <c r="HTX156" s="29"/>
      <c r="HTY156" s="29"/>
      <c r="HTZ156" s="29"/>
      <c r="HUA156" s="29"/>
      <c r="HUB156" s="29"/>
      <c r="HUC156" s="29"/>
      <c r="HUD156" s="29"/>
      <c r="HUE156" s="29"/>
      <c r="HUF156" s="29"/>
      <c r="HUG156" s="29"/>
      <c r="HUH156" s="29"/>
      <c r="HUI156" s="29"/>
      <c r="HUJ156" s="29"/>
      <c r="HUK156" s="29"/>
      <c r="HUL156" s="29"/>
      <c r="HUM156" s="29"/>
      <c r="HUN156" s="29"/>
      <c r="HUO156" s="29"/>
      <c r="HUP156" s="29"/>
      <c r="HUQ156" s="29"/>
      <c r="HUR156" s="29"/>
      <c r="HUS156" s="29"/>
      <c r="HUT156" s="29"/>
      <c r="HUU156" s="29"/>
      <c r="HUV156" s="29"/>
      <c r="HUW156" s="29"/>
      <c r="HUX156" s="29"/>
      <c r="HUY156" s="29"/>
      <c r="HUZ156" s="29"/>
      <c r="HVA156" s="29"/>
      <c r="HVB156" s="29"/>
      <c r="HVC156" s="29"/>
      <c r="HVD156" s="29"/>
      <c r="HVE156" s="29"/>
      <c r="HVF156" s="29"/>
      <c r="HVG156" s="29"/>
      <c r="HVH156" s="29"/>
      <c r="HVI156" s="29"/>
      <c r="HVJ156" s="29"/>
      <c r="HVK156" s="29"/>
      <c r="HVL156" s="29"/>
      <c r="HVM156" s="29"/>
      <c r="HVN156" s="29"/>
      <c r="HVO156" s="29"/>
      <c r="HVP156" s="29"/>
      <c r="HVQ156" s="29"/>
      <c r="HVR156" s="29"/>
      <c r="HVS156" s="29"/>
      <c r="HVT156" s="29"/>
      <c r="HVU156" s="29"/>
      <c r="HVV156" s="29"/>
      <c r="HVW156" s="29"/>
      <c r="HVX156" s="29"/>
      <c r="HVY156" s="29"/>
      <c r="HVZ156" s="29"/>
      <c r="HWA156" s="29"/>
      <c r="HWB156" s="29"/>
      <c r="HWC156" s="29"/>
      <c r="HWD156" s="29"/>
      <c r="HWE156" s="29"/>
      <c r="HWF156" s="29"/>
      <c r="HWG156" s="29"/>
      <c r="HWH156" s="29"/>
      <c r="HWI156" s="29"/>
      <c r="HWJ156" s="29"/>
      <c r="HWK156" s="29"/>
      <c r="HWL156" s="29"/>
      <c r="HWM156" s="29"/>
      <c r="HWN156" s="29"/>
      <c r="HWO156" s="29"/>
      <c r="HWP156" s="29"/>
      <c r="HWQ156" s="29"/>
      <c r="HWR156" s="29"/>
      <c r="HWS156" s="29"/>
      <c r="HWT156" s="29"/>
      <c r="HWU156" s="29"/>
      <c r="HWV156" s="29"/>
      <c r="HWW156" s="29"/>
      <c r="HWX156" s="29"/>
      <c r="HWY156" s="29"/>
      <c r="HWZ156" s="29"/>
      <c r="HXA156" s="29"/>
      <c r="HXB156" s="29"/>
      <c r="HXC156" s="29"/>
      <c r="HXD156" s="29"/>
      <c r="HXE156" s="29"/>
      <c r="HXF156" s="29"/>
      <c r="HXG156" s="29"/>
      <c r="HXH156" s="29"/>
      <c r="HXI156" s="29"/>
      <c r="HXJ156" s="29"/>
      <c r="HXK156" s="29"/>
      <c r="HXL156" s="29"/>
      <c r="HXM156" s="29"/>
      <c r="HXN156" s="29"/>
      <c r="HXO156" s="29"/>
      <c r="HXP156" s="29"/>
      <c r="HXQ156" s="29"/>
      <c r="HXR156" s="29"/>
      <c r="HXS156" s="29"/>
      <c r="HXT156" s="29"/>
      <c r="HXU156" s="29"/>
      <c r="HXV156" s="29"/>
      <c r="HXW156" s="29"/>
      <c r="HXX156" s="29"/>
      <c r="HXY156" s="29"/>
      <c r="HXZ156" s="29"/>
      <c r="HYA156" s="29"/>
      <c r="HYB156" s="29"/>
      <c r="HYC156" s="29"/>
      <c r="HYD156" s="29"/>
      <c r="HYE156" s="29"/>
      <c r="HYF156" s="29"/>
      <c r="HYG156" s="29"/>
      <c r="HYH156" s="29"/>
      <c r="HYI156" s="29"/>
      <c r="HYJ156" s="29"/>
      <c r="HYK156" s="29"/>
      <c r="HYL156" s="29"/>
      <c r="HYM156" s="29"/>
      <c r="HYN156" s="29"/>
      <c r="HYO156" s="29"/>
      <c r="HYP156" s="29"/>
      <c r="HYQ156" s="29"/>
      <c r="HYR156" s="29"/>
      <c r="HYS156" s="29"/>
      <c r="HYT156" s="29"/>
      <c r="HYU156" s="29"/>
      <c r="HYV156" s="29"/>
      <c r="HYW156" s="29"/>
      <c r="HYX156" s="29"/>
      <c r="HYY156" s="29"/>
      <c r="HYZ156" s="29"/>
      <c r="HZA156" s="29"/>
      <c r="HZB156" s="29"/>
      <c r="HZC156" s="29"/>
      <c r="HZD156" s="29"/>
      <c r="HZE156" s="29"/>
      <c r="HZF156" s="29"/>
      <c r="HZG156" s="29"/>
      <c r="HZH156" s="29"/>
      <c r="HZI156" s="29"/>
      <c r="HZJ156" s="29"/>
      <c r="HZK156" s="29"/>
      <c r="HZL156" s="29"/>
      <c r="HZM156" s="29"/>
      <c r="HZN156" s="29"/>
      <c r="HZO156" s="29"/>
      <c r="HZP156" s="29"/>
      <c r="HZQ156" s="29"/>
      <c r="HZR156" s="29"/>
      <c r="HZS156" s="29"/>
      <c r="HZT156" s="29"/>
      <c r="HZU156" s="29"/>
      <c r="HZV156" s="29"/>
      <c r="HZW156" s="29"/>
      <c r="HZX156" s="29"/>
      <c r="HZY156" s="29"/>
      <c r="HZZ156" s="29"/>
      <c r="IAA156" s="29"/>
      <c r="IAB156" s="29"/>
      <c r="IAC156" s="29"/>
      <c r="IAD156" s="29"/>
      <c r="IAE156" s="29"/>
      <c r="IAF156" s="29"/>
      <c r="IAG156" s="29"/>
      <c r="IAH156" s="29"/>
      <c r="IAI156" s="29"/>
      <c r="IAJ156" s="29"/>
      <c r="IAK156" s="29"/>
      <c r="IAL156" s="29"/>
      <c r="IAM156" s="29"/>
      <c r="IAN156" s="29"/>
      <c r="IAO156" s="29"/>
      <c r="IAP156" s="29"/>
      <c r="IAQ156" s="29"/>
      <c r="IAR156" s="29"/>
      <c r="IAS156" s="29"/>
      <c r="IAT156" s="29"/>
      <c r="IAU156" s="29"/>
      <c r="IAV156" s="29"/>
      <c r="IAW156" s="29"/>
      <c r="IAX156" s="29"/>
      <c r="IAY156" s="29"/>
      <c r="IAZ156" s="29"/>
      <c r="IBA156" s="29"/>
      <c r="IBB156" s="29"/>
      <c r="IBC156" s="29"/>
      <c r="IBD156" s="29"/>
      <c r="IBE156" s="29"/>
      <c r="IBF156" s="29"/>
      <c r="IBG156" s="29"/>
      <c r="IBH156" s="29"/>
      <c r="IBI156" s="29"/>
      <c r="IBJ156" s="29"/>
      <c r="IBK156" s="29"/>
      <c r="IBL156" s="29"/>
      <c r="IBM156" s="29"/>
      <c r="IBN156" s="29"/>
      <c r="IBO156" s="29"/>
      <c r="IBP156" s="29"/>
      <c r="IBQ156" s="29"/>
      <c r="IBR156" s="29"/>
      <c r="IBS156" s="29"/>
      <c r="IBT156" s="29"/>
      <c r="IBU156" s="29"/>
      <c r="IBV156" s="29"/>
      <c r="IBW156" s="29"/>
      <c r="IBX156" s="29"/>
      <c r="IBY156" s="29"/>
      <c r="IBZ156" s="29"/>
      <c r="ICA156" s="29"/>
      <c r="ICB156" s="29"/>
      <c r="ICC156" s="29"/>
      <c r="ICD156" s="29"/>
      <c r="ICE156" s="29"/>
      <c r="ICF156" s="29"/>
      <c r="ICG156" s="29"/>
      <c r="ICH156" s="29"/>
      <c r="ICI156" s="29"/>
      <c r="ICJ156" s="29"/>
      <c r="ICK156" s="29"/>
      <c r="ICL156" s="29"/>
      <c r="ICM156" s="29"/>
      <c r="ICN156" s="29"/>
      <c r="ICO156" s="29"/>
      <c r="ICP156" s="29"/>
      <c r="ICQ156" s="29"/>
      <c r="ICR156" s="29"/>
      <c r="ICS156" s="29"/>
      <c r="ICT156" s="29"/>
      <c r="ICU156" s="29"/>
      <c r="ICV156" s="29"/>
      <c r="ICW156" s="29"/>
      <c r="ICX156" s="29"/>
      <c r="ICY156" s="29"/>
      <c r="ICZ156" s="29"/>
      <c r="IDA156" s="29"/>
      <c r="IDB156" s="29"/>
      <c r="IDC156" s="29"/>
      <c r="IDD156" s="29"/>
      <c r="IDE156" s="29"/>
      <c r="IDF156" s="29"/>
      <c r="IDG156" s="29"/>
      <c r="IDH156" s="29"/>
      <c r="IDI156" s="29"/>
      <c r="IDJ156" s="29"/>
      <c r="IDK156" s="29"/>
      <c r="IDL156" s="29"/>
      <c r="IDM156" s="29"/>
      <c r="IDN156" s="29"/>
      <c r="IDO156" s="29"/>
      <c r="IDP156" s="29"/>
      <c r="IDQ156" s="29"/>
      <c r="IDR156" s="29"/>
      <c r="IDS156" s="29"/>
      <c r="IDT156" s="29"/>
      <c r="IDU156" s="29"/>
      <c r="IDV156" s="29"/>
      <c r="IDW156" s="29"/>
      <c r="IDX156" s="29"/>
      <c r="IDY156" s="29"/>
      <c r="IDZ156" s="29"/>
      <c r="IEA156" s="29"/>
      <c r="IEB156" s="29"/>
      <c r="IEC156" s="29"/>
      <c r="IED156" s="29"/>
      <c r="IEE156" s="29"/>
      <c r="IEF156" s="29"/>
      <c r="IEG156" s="29"/>
      <c r="IEH156" s="29"/>
      <c r="IEI156" s="29"/>
      <c r="IEJ156" s="29"/>
      <c r="IEK156" s="29"/>
      <c r="IEL156" s="29"/>
      <c r="IEM156" s="29"/>
      <c r="IEN156" s="29"/>
      <c r="IEO156" s="29"/>
      <c r="IEP156" s="29"/>
      <c r="IEQ156" s="29"/>
      <c r="IER156" s="29"/>
      <c r="IES156" s="29"/>
      <c r="IET156" s="29"/>
      <c r="IEU156" s="29"/>
      <c r="IEV156" s="29"/>
      <c r="IEW156" s="29"/>
      <c r="IEX156" s="29"/>
      <c r="IEY156" s="29"/>
      <c r="IEZ156" s="29"/>
      <c r="IFA156" s="29"/>
      <c r="IFB156" s="29"/>
      <c r="IFC156" s="29"/>
      <c r="IFD156" s="29"/>
      <c r="IFE156" s="29"/>
      <c r="IFF156" s="29"/>
      <c r="IFG156" s="29"/>
      <c r="IFH156" s="29"/>
      <c r="IFI156" s="29"/>
      <c r="IFJ156" s="29"/>
      <c r="IFK156" s="29"/>
      <c r="IFL156" s="29"/>
      <c r="IFM156" s="29"/>
      <c r="IFN156" s="29"/>
      <c r="IFO156" s="29"/>
      <c r="IFP156" s="29"/>
      <c r="IFQ156" s="29"/>
      <c r="IFR156" s="29"/>
      <c r="IFS156" s="29"/>
      <c r="IFT156" s="29"/>
      <c r="IFU156" s="29"/>
      <c r="IFV156" s="29"/>
      <c r="IFW156" s="29"/>
      <c r="IFX156" s="29"/>
      <c r="IFY156" s="29"/>
      <c r="IFZ156" s="29"/>
      <c r="IGA156" s="29"/>
      <c r="IGB156" s="29"/>
      <c r="IGC156" s="29"/>
      <c r="IGD156" s="29"/>
      <c r="IGE156" s="29"/>
      <c r="IGF156" s="29"/>
      <c r="IGG156" s="29"/>
      <c r="IGH156" s="29"/>
      <c r="IGI156" s="29"/>
      <c r="IGJ156" s="29"/>
      <c r="IGK156" s="29"/>
      <c r="IGL156" s="29"/>
      <c r="IGM156" s="29"/>
      <c r="IGN156" s="29"/>
      <c r="IGO156" s="29"/>
      <c r="IGP156" s="29"/>
      <c r="IGQ156" s="29"/>
      <c r="IGR156" s="29"/>
      <c r="IGS156" s="29"/>
      <c r="IGT156" s="29"/>
      <c r="IGU156" s="29"/>
      <c r="IGV156" s="29"/>
      <c r="IGW156" s="29"/>
      <c r="IGX156" s="29"/>
      <c r="IGY156" s="29"/>
      <c r="IGZ156" s="29"/>
      <c r="IHA156" s="29"/>
      <c r="IHB156" s="29"/>
      <c r="IHC156" s="29"/>
      <c r="IHD156" s="29"/>
      <c r="IHE156" s="29"/>
      <c r="IHF156" s="29"/>
      <c r="IHG156" s="29"/>
      <c r="IHH156" s="29"/>
      <c r="IHI156" s="29"/>
      <c r="IHJ156" s="29"/>
      <c r="IHK156" s="29"/>
      <c r="IHL156" s="29"/>
      <c r="IHM156" s="29"/>
      <c r="IHN156" s="29"/>
      <c r="IHO156" s="29"/>
      <c r="IHP156" s="29"/>
      <c r="IHQ156" s="29"/>
      <c r="IHR156" s="29"/>
      <c r="IHS156" s="29"/>
      <c r="IHT156" s="29"/>
      <c r="IHU156" s="29"/>
      <c r="IHV156" s="29"/>
      <c r="IHW156" s="29"/>
      <c r="IHX156" s="29"/>
      <c r="IHY156" s="29"/>
      <c r="IHZ156" s="29"/>
      <c r="IIA156" s="29"/>
      <c r="IIB156" s="29"/>
      <c r="IIC156" s="29"/>
      <c r="IID156" s="29"/>
      <c r="IIE156" s="29"/>
      <c r="IIF156" s="29"/>
      <c r="IIG156" s="29"/>
      <c r="IIH156" s="29"/>
      <c r="III156" s="29"/>
      <c r="IIJ156" s="29"/>
      <c r="IIK156" s="29"/>
      <c r="IIL156" s="29"/>
      <c r="IIM156" s="29"/>
      <c r="IIN156" s="29"/>
      <c r="IIO156" s="29"/>
      <c r="IIP156" s="29"/>
      <c r="IIQ156" s="29"/>
      <c r="IIR156" s="29"/>
      <c r="IIS156" s="29"/>
      <c r="IIT156" s="29"/>
      <c r="IIU156" s="29"/>
      <c r="IIV156" s="29"/>
      <c r="IIW156" s="29"/>
      <c r="IIX156" s="29"/>
      <c r="IIY156" s="29"/>
      <c r="IIZ156" s="29"/>
      <c r="IJA156" s="29"/>
      <c r="IJB156" s="29"/>
      <c r="IJC156" s="29"/>
      <c r="IJD156" s="29"/>
      <c r="IJE156" s="29"/>
      <c r="IJF156" s="29"/>
      <c r="IJG156" s="29"/>
      <c r="IJH156" s="29"/>
      <c r="IJI156" s="29"/>
      <c r="IJJ156" s="29"/>
      <c r="IJK156" s="29"/>
      <c r="IJL156" s="29"/>
      <c r="IJM156" s="29"/>
      <c r="IJN156" s="29"/>
      <c r="IJO156" s="29"/>
      <c r="IJP156" s="29"/>
      <c r="IJQ156" s="29"/>
      <c r="IJR156" s="29"/>
      <c r="IJS156" s="29"/>
      <c r="IJT156" s="29"/>
      <c r="IJU156" s="29"/>
      <c r="IJV156" s="29"/>
      <c r="IJW156" s="29"/>
      <c r="IJX156" s="29"/>
      <c r="IJY156" s="29"/>
      <c r="IJZ156" s="29"/>
      <c r="IKA156" s="29"/>
      <c r="IKB156" s="29"/>
      <c r="IKC156" s="29"/>
      <c r="IKD156" s="29"/>
      <c r="IKE156" s="29"/>
      <c r="IKF156" s="29"/>
      <c r="IKG156" s="29"/>
      <c r="IKH156" s="29"/>
      <c r="IKI156" s="29"/>
      <c r="IKJ156" s="29"/>
      <c r="IKK156" s="29"/>
      <c r="IKL156" s="29"/>
      <c r="IKM156" s="29"/>
      <c r="IKN156" s="29"/>
      <c r="IKO156" s="29"/>
      <c r="IKP156" s="29"/>
      <c r="IKQ156" s="29"/>
      <c r="IKR156" s="29"/>
      <c r="IKS156" s="29"/>
      <c r="IKT156" s="29"/>
      <c r="IKU156" s="29"/>
      <c r="IKV156" s="29"/>
      <c r="IKW156" s="29"/>
      <c r="IKX156" s="29"/>
      <c r="IKY156" s="29"/>
      <c r="IKZ156" s="29"/>
      <c r="ILA156" s="29"/>
      <c r="ILB156" s="29"/>
      <c r="ILC156" s="29"/>
      <c r="ILD156" s="29"/>
      <c r="ILE156" s="29"/>
      <c r="ILF156" s="29"/>
      <c r="ILG156" s="29"/>
      <c r="ILH156" s="29"/>
      <c r="ILI156" s="29"/>
      <c r="ILJ156" s="29"/>
      <c r="ILK156" s="29"/>
      <c r="ILL156" s="29"/>
      <c r="ILM156" s="29"/>
      <c r="ILN156" s="29"/>
      <c r="ILO156" s="29"/>
      <c r="ILP156" s="29"/>
      <c r="ILQ156" s="29"/>
      <c r="ILR156" s="29"/>
      <c r="ILS156" s="29"/>
      <c r="ILT156" s="29"/>
      <c r="ILU156" s="29"/>
      <c r="ILV156" s="29"/>
      <c r="ILW156" s="29"/>
      <c r="ILX156" s="29"/>
      <c r="ILY156" s="29"/>
      <c r="ILZ156" s="29"/>
      <c r="IMA156" s="29"/>
      <c r="IMB156" s="29"/>
      <c r="IMC156" s="29"/>
      <c r="IMD156" s="29"/>
      <c r="IME156" s="29"/>
      <c r="IMF156" s="29"/>
      <c r="IMG156" s="29"/>
      <c r="IMH156" s="29"/>
      <c r="IMI156" s="29"/>
      <c r="IMJ156" s="29"/>
      <c r="IMK156" s="29"/>
      <c r="IML156" s="29"/>
      <c r="IMM156" s="29"/>
      <c r="IMN156" s="29"/>
      <c r="IMO156" s="29"/>
      <c r="IMP156" s="29"/>
      <c r="IMQ156" s="29"/>
      <c r="IMR156" s="29"/>
      <c r="IMS156" s="29"/>
      <c r="IMT156" s="29"/>
      <c r="IMU156" s="29"/>
      <c r="IMV156" s="29"/>
      <c r="IMW156" s="29"/>
      <c r="IMX156" s="29"/>
      <c r="IMY156" s="29"/>
      <c r="IMZ156" s="29"/>
      <c r="INA156" s="29"/>
      <c r="INB156" s="29"/>
      <c r="INC156" s="29"/>
      <c r="IND156" s="29"/>
      <c r="INE156" s="29"/>
      <c r="INF156" s="29"/>
      <c r="ING156" s="29"/>
      <c r="INH156" s="29"/>
      <c r="INI156" s="29"/>
      <c r="INJ156" s="29"/>
      <c r="INK156" s="29"/>
      <c r="INL156" s="29"/>
      <c r="INM156" s="29"/>
      <c r="INN156" s="29"/>
      <c r="INO156" s="29"/>
      <c r="INP156" s="29"/>
      <c r="INQ156" s="29"/>
      <c r="INR156" s="29"/>
      <c r="INS156" s="29"/>
      <c r="INT156" s="29"/>
      <c r="INU156" s="29"/>
      <c r="INV156" s="29"/>
      <c r="INW156" s="29"/>
      <c r="INX156" s="29"/>
      <c r="INY156" s="29"/>
      <c r="INZ156" s="29"/>
      <c r="IOA156" s="29"/>
      <c r="IOB156" s="29"/>
      <c r="IOC156" s="29"/>
      <c r="IOD156" s="29"/>
      <c r="IOE156" s="29"/>
      <c r="IOF156" s="29"/>
      <c r="IOG156" s="29"/>
      <c r="IOH156" s="29"/>
      <c r="IOI156" s="29"/>
      <c r="IOJ156" s="29"/>
      <c r="IOK156" s="29"/>
      <c r="IOL156" s="29"/>
      <c r="IOM156" s="29"/>
      <c r="ION156" s="29"/>
      <c r="IOO156" s="29"/>
      <c r="IOP156" s="29"/>
      <c r="IOQ156" s="29"/>
      <c r="IOR156" s="29"/>
      <c r="IOS156" s="29"/>
      <c r="IOT156" s="29"/>
      <c r="IOU156" s="29"/>
      <c r="IOV156" s="29"/>
      <c r="IOW156" s="29"/>
      <c r="IOX156" s="29"/>
      <c r="IOY156" s="29"/>
      <c r="IOZ156" s="29"/>
      <c r="IPA156" s="29"/>
      <c r="IPB156" s="29"/>
      <c r="IPC156" s="29"/>
      <c r="IPD156" s="29"/>
      <c r="IPE156" s="29"/>
      <c r="IPF156" s="29"/>
      <c r="IPG156" s="29"/>
      <c r="IPH156" s="29"/>
      <c r="IPI156" s="29"/>
      <c r="IPJ156" s="29"/>
      <c r="IPK156" s="29"/>
      <c r="IPL156" s="29"/>
      <c r="IPM156" s="29"/>
      <c r="IPN156" s="29"/>
      <c r="IPO156" s="29"/>
      <c r="IPP156" s="29"/>
      <c r="IPQ156" s="29"/>
      <c r="IPR156" s="29"/>
      <c r="IPS156" s="29"/>
      <c r="IPT156" s="29"/>
      <c r="IPU156" s="29"/>
      <c r="IPV156" s="29"/>
      <c r="IPW156" s="29"/>
      <c r="IPX156" s="29"/>
      <c r="IPY156" s="29"/>
      <c r="IPZ156" s="29"/>
      <c r="IQA156" s="29"/>
      <c r="IQB156" s="29"/>
      <c r="IQC156" s="29"/>
      <c r="IQD156" s="29"/>
      <c r="IQE156" s="29"/>
      <c r="IQF156" s="29"/>
      <c r="IQG156" s="29"/>
      <c r="IQH156" s="29"/>
      <c r="IQI156" s="29"/>
      <c r="IQJ156" s="29"/>
      <c r="IQK156" s="29"/>
      <c r="IQL156" s="29"/>
      <c r="IQM156" s="29"/>
      <c r="IQN156" s="29"/>
      <c r="IQO156" s="29"/>
      <c r="IQP156" s="29"/>
      <c r="IQQ156" s="29"/>
      <c r="IQR156" s="29"/>
      <c r="IQS156" s="29"/>
      <c r="IQT156" s="29"/>
      <c r="IQU156" s="29"/>
      <c r="IQV156" s="29"/>
      <c r="IQW156" s="29"/>
      <c r="IQX156" s="29"/>
      <c r="IQY156" s="29"/>
      <c r="IQZ156" s="29"/>
      <c r="IRA156" s="29"/>
      <c r="IRB156" s="29"/>
      <c r="IRC156" s="29"/>
      <c r="IRD156" s="29"/>
      <c r="IRE156" s="29"/>
      <c r="IRF156" s="29"/>
      <c r="IRG156" s="29"/>
      <c r="IRH156" s="29"/>
      <c r="IRI156" s="29"/>
      <c r="IRJ156" s="29"/>
      <c r="IRK156" s="29"/>
      <c r="IRL156" s="29"/>
      <c r="IRM156" s="29"/>
      <c r="IRN156" s="29"/>
      <c r="IRO156" s="29"/>
      <c r="IRP156" s="29"/>
      <c r="IRQ156" s="29"/>
      <c r="IRR156" s="29"/>
      <c r="IRS156" s="29"/>
      <c r="IRT156" s="29"/>
      <c r="IRU156" s="29"/>
      <c r="IRV156" s="29"/>
      <c r="IRW156" s="29"/>
      <c r="IRX156" s="29"/>
      <c r="IRY156" s="29"/>
      <c r="IRZ156" s="29"/>
      <c r="ISA156" s="29"/>
      <c r="ISB156" s="29"/>
      <c r="ISC156" s="29"/>
      <c r="ISD156" s="29"/>
      <c r="ISE156" s="29"/>
      <c r="ISF156" s="29"/>
      <c r="ISG156" s="29"/>
      <c r="ISH156" s="29"/>
      <c r="ISI156" s="29"/>
      <c r="ISJ156" s="29"/>
      <c r="ISK156" s="29"/>
      <c r="ISL156" s="29"/>
      <c r="ISM156" s="29"/>
      <c r="ISN156" s="29"/>
      <c r="ISO156" s="29"/>
      <c r="ISP156" s="29"/>
      <c r="ISQ156" s="29"/>
      <c r="ISR156" s="29"/>
      <c r="ISS156" s="29"/>
      <c r="IST156" s="29"/>
      <c r="ISU156" s="29"/>
      <c r="ISV156" s="29"/>
      <c r="ISW156" s="29"/>
      <c r="ISX156" s="29"/>
      <c r="ISY156" s="29"/>
      <c r="ISZ156" s="29"/>
      <c r="ITA156" s="29"/>
      <c r="ITB156" s="29"/>
      <c r="ITC156" s="29"/>
      <c r="ITD156" s="29"/>
      <c r="ITE156" s="29"/>
      <c r="ITF156" s="29"/>
      <c r="ITG156" s="29"/>
      <c r="ITH156" s="29"/>
      <c r="ITI156" s="29"/>
      <c r="ITJ156" s="29"/>
      <c r="ITK156" s="29"/>
      <c r="ITL156" s="29"/>
      <c r="ITM156" s="29"/>
      <c r="ITN156" s="29"/>
      <c r="ITO156" s="29"/>
      <c r="ITP156" s="29"/>
      <c r="ITQ156" s="29"/>
      <c r="ITR156" s="29"/>
      <c r="ITS156" s="29"/>
      <c r="ITT156" s="29"/>
      <c r="ITU156" s="29"/>
      <c r="ITV156" s="29"/>
      <c r="ITW156" s="29"/>
      <c r="ITX156" s="29"/>
      <c r="ITY156" s="29"/>
      <c r="ITZ156" s="29"/>
      <c r="IUA156" s="29"/>
      <c r="IUB156" s="29"/>
      <c r="IUC156" s="29"/>
      <c r="IUD156" s="29"/>
      <c r="IUE156" s="29"/>
      <c r="IUF156" s="29"/>
      <c r="IUG156" s="29"/>
      <c r="IUH156" s="29"/>
      <c r="IUI156" s="29"/>
      <c r="IUJ156" s="29"/>
      <c r="IUK156" s="29"/>
      <c r="IUL156" s="29"/>
      <c r="IUM156" s="29"/>
      <c r="IUN156" s="29"/>
      <c r="IUO156" s="29"/>
      <c r="IUP156" s="29"/>
      <c r="IUQ156" s="29"/>
      <c r="IUR156" s="29"/>
      <c r="IUS156" s="29"/>
      <c r="IUT156" s="29"/>
      <c r="IUU156" s="29"/>
      <c r="IUV156" s="29"/>
      <c r="IUW156" s="29"/>
      <c r="IUX156" s="29"/>
      <c r="IUY156" s="29"/>
      <c r="IUZ156" s="29"/>
      <c r="IVA156" s="29"/>
      <c r="IVB156" s="29"/>
      <c r="IVC156" s="29"/>
      <c r="IVD156" s="29"/>
      <c r="IVE156" s="29"/>
      <c r="IVF156" s="29"/>
      <c r="IVG156" s="29"/>
      <c r="IVH156" s="29"/>
      <c r="IVI156" s="29"/>
      <c r="IVJ156" s="29"/>
      <c r="IVK156" s="29"/>
      <c r="IVL156" s="29"/>
      <c r="IVM156" s="29"/>
      <c r="IVN156" s="29"/>
      <c r="IVO156" s="29"/>
      <c r="IVP156" s="29"/>
      <c r="IVQ156" s="29"/>
      <c r="IVR156" s="29"/>
      <c r="IVS156" s="29"/>
      <c r="IVT156" s="29"/>
      <c r="IVU156" s="29"/>
      <c r="IVV156" s="29"/>
      <c r="IVW156" s="29"/>
      <c r="IVX156" s="29"/>
      <c r="IVY156" s="29"/>
      <c r="IVZ156" s="29"/>
      <c r="IWA156" s="29"/>
      <c r="IWB156" s="29"/>
      <c r="IWC156" s="29"/>
      <c r="IWD156" s="29"/>
      <c r="IWE156" s="29"/>
      <c r="IWF156" s="29"/>
      <c r="IWG156" s="29"/>
      <c r="IWH156" s="29"/>
      <c r="IWI156" s="29"/>
      <c r="IWJ156" s="29"/>
      <c r="IWK156" s="29"/>
      <c r="IWL156" s="29"/>
      <c r="IWM156" s="29"/>
      <c r="IWN156" s="29"/>
      <c r="IWO156" s="29"/>
      <c r="IWP156" s="29"/>
      <c r="IWQ156" s="29"/>
      <c r="IWR156" s="29"/>
      <c r="IWS156" s="29"/>
      <c r="IWT156" s="29"/>
      <c r="IWU156" s="29"/>
      <c r="IWV156" s="29"/>
      <c r="IWW156" s="29"/>
      <c r="IWX156" s="29"/>
      <c r="IWY156" s="29"/>
      <c r="IWZ156" s="29"/>
      <c r="IXA156" s="29"/>
      <c r="IXB156" s="29"/>
      <c r="IXC156" s="29"/>
      <c r="IXD156" s="29"/>
      <c r="IXE156" s="29"/>
      <c r="IXF156" s="29"/>
      <c r="IXG156" s="29"/>
      <c r="IXH156" s="29"/>
      <c r="IXI156" s="29"/>
      <c r="IXJ156" s="29"/>
      <c r="IXK156" s="29"/>
      <c r="IXL156" s="29"/>
      <c r="IXM156" s="29"/>
      <c r="IXN156" s="29"/>
      <c r="IXO156" s="29"/>
      <c r="IXP156" s="29"/>
      <c r="IXQ156" s="29"/>
      <c r="IXR156" s="29"/>
      <c r="IXS156" s="29"/>
      <c r="IXT156" s="29"/>
      <c r="IXU156" s="29"/>
      <c r="IXV156" s="29"/>
      <c r="IXW156" s="29"/>
      <c r="IXX156" s="29"/>
      <c r="IXY156" s="29"/>
      <c r="IXZ156" s="29"/>
      <c r="IYA156" s="29"/>
      <c r="IYB156" s="29"/>
      <c r="IYC156" s="29"/>
      <c r="IYD156" s="29"/>
      <c r="IYE156" s="29"/>
      <c r="IYF156" s="29"/>
      <c r="IYG156" s="29"/>
      <c r="IYH156" s="29"/>
      <c r="IYI156" s="29"/>
      <c r="IYJ156" s="29"/>
      <c r="IYK156" s="29"/>
      <c r="IYL156" s="29"/>
      <c r="IYM156" s="29"/>
      <c r="IYN156" s="29"/>
      <c r="IYO156" s="29"/>
      <c r="IYP156" s="29"/>
      <c r="IYQ156" s="29"/>
      <c r="IYR156" s="29"/>
      <c r="IYS156" s="29"/>
      <c r="IYT156" s="29"/>
      <c r="IYU156" s="29"/>
      <c r="IYV156" s="29"/>
      <c r="IYW156" s="29"/>
      <c r="IYX156" s="29"/>
      <c r="IYY156" s="29"/>
      <c r="IYZ156" s="29"/>
      <c r="IZA156" s="29"/>
      <c r="IZB156" s="29"/>
      <c r="IZC156" s="29"/>
      <c r="IZD156" s="29"/>
      <c r="IZE156" s="29"/>
      <c r="IZF156" s="29"/>
      <c r="IZG156" s="29"/>
      <c r="IZH156" s="29"/>
      <c r="IZI156" s="29"/>
      <c r="IZJ156" s="29"/>
      <c r="IZK156" s="29"/>
      <c r="IZL156" s="29"/>
      <c r="IZM156" s="29"/>
      <c r="IZN156" s="29"/>
      <c r="IZO156" s="29"/>
      <c r="IZP156" s="29"/>
      <c r="IZQ156" s="29"/>
      <c r="IZR156" s="29"/>
      <c r="IZS156" s="29"/>
      <c r="IZT156" s="29"/>
      <c r="IZU156" s="29"/>
      <c r="IZV156" s="29"/>
      <c r="IZW156" s="29"/>
      <c r="IZX156" s="29"/>
      <c r="IZY156" s="29"/>
      <c r="IZZ156" s="29"/>
      <c r="JAA156" s="29"/>
      <c r="JAB156" s="29"/>
      <c r="JAC156" s="29"/>
      <c r="JAD156" s="29"/>
      <c r="JAE156" s="29"/>
      <c r="JAF156" s="29"/>
      <c r="JAG156" s="29"/>
      <c r="JAH156" s="29"/>
      <c r="JAI156" s="29"/>
      <c r="JAJ156" s="29"/>
      <c r="JAK156" s="29"/>
      <c r="JAL156" s="29"/>
      <c r="JAM156" s="29"/>
      <c r="JAN156" s="29"/>
      <c r="JAO156" s="29"/>
      <c r="JAP156" s="29"/>
      <c r="JAQ156" s="29"/>
      <c r="JAR156" s="29"/>
      <c r="JAS156" s="29"/>
      <c r="JAT156" s="29"/>
      <c r="JAU156" s="29"/>
      <c r="JAV156" s="29"/>
      <c r="JAW156" s="29"/>
      <c r="JAX156" s="29"/>
      <c r="JAY156" s="29"/>
      <c r="JAZ156" s="29"/>
      <c r="JBA156" s="29"/>
      <c r="JBB156" s="29"/>
      <c r="JBC156" s="29"/>
      <c r="JBD156" s="29"/>
      <c r="JBE156" s="29"/>
      <c r="JBF156" s="29"/>
      <c r="JBG156" s="29"/>
      <c r="JBH156" s="29"/>
      <c r="JBI156" s="29"/>
      <c r="JBJ156" s="29"/>
      <c r="JBK156" s="29"/>
      <c r="JBL156" s="29"/>
      <c r="JBM156" s="29"/>
      <c r="JBN156" s="29"/>
      <c r="JBO156" s="29"/>
      <c r="JBP156" s="29"/>
      <c r="JBQ156" s="29"/>
      <c r="JBR156" s="29"/>
      <c r="JBS156" s="29"/>
      <c r="JBT156" s="29"/>
      <c r="JBU156" s="29"/>
      <c r="JBV156" s="29"/>
      <c r="JBW156" s="29"/>
      <c r="JBX156" s="29"/>
      <c r="JBY156" s="29"/>
      <c r="JBZ156" s="29"/>
      <c r="JCA156" s="29"/>
      <c r="JCB156" s="29"/>
      <c r="JCC156" s="29"/>
      <c r="JCD156" s="29"/>
      <c r="JCE156" s="29"/>
      <c r="JCF156" s="29"/>
      <c r="JCG156" s="29"/>
      <c r="JCH156" s="29"/>
      <c r="JCI156" s="29"/>
      <c r="JCJ156" s="29"/>
      <c r="JCK156" s="29"/>
      <c r="JCL156" s="29"/>
      <c r="JCM156" s="29"/>
      <c r="JCN156" s="29"/>
      <c r="JCO156" s="29"/>
      <c r="JCP156" s="29"/>
      <c r="JCQ156" s="29"/>
      <c r="JCR156" s="29"/>
      <c r="JCS156" s="29"/>
      <c r="JCT156" s="29"/>
      <c r="JCU156" s="29"/>
      <c r="JCV156" s="29"/>
      <c r="JCW156" s="29"/>
      <c r="JCX156" s="29"/>
      <c r="JCY156" s="29"/>
      <c r="JCZ156" s="29"/>
      <c r="JDA156" s="29"/>
      <c r="JDB156" s="29"/>
      <c r="JDC156" s="29"/>
      <c r="JDD156" s="29"/>
      <c r="JDE156" s="29"/>
      <c r="JDF156" s="29"/>
      <c r="JDG156" s="29"/>
      <c r="JDH156" s="29"/>
      <c r="JDI156" s="29"/>
      <c r="JDJ156" s="29"/>
      <c r="JDK156" s="29"/>
      <c r="JDL156" s="29"/>
      <c r="JDM156" s="29"/>
      <c r="JDN156" s="29"/>
      <c r="JDO156" s="29"/>
      <c r="JDP156" s="29"/>
      <c r="JDQ156" s="29"/>
      <c r="JDR156" s="29"/>
      <c r="JDS156" s="29"/>
      <c r="JDT156" s="29"/>
      <c r="JDU156" s="29"/>
      <c r="JDV156" s="29"/>
      <c r="JDW156" s="29"/>
      <c r="JDX156" s="29"/>
      <c r="JDY156" s="29"/>
      <c r="JDZ156" s="29"/>
      <c r="JEA156" s="29"/>
      <c r="JEB156" s="29"/>
      <c r="JEC156" s="29"/>
      <c r="JED156" s="29"/>
      <c r="JEE156" s="29"/>
      <c r="JEF156" s="29"/>
      <c r="JEG156" s="29"/>
      <c r="JEH156" s="29"/>
      <c r="JEI156" s="29"/>
      <c r="JEJ156" s="29"/>
      <c r="JEK156" s="29"/>
      <c r="JEL156" s="29"/>
      <c r="JEM156" s="29"/>
      <c r="JEN156" s="29"/>
      <c r="JEO156" s="29"/>
      <c r="JEP156" s="29"/>
      <c r="JEQ156" s="29"/>
      <c r="JER156" s="29"/>
      <c r="JES156" s="29"/>
      <c r="JET156" s="29"/>
      <c r="JEU156" s="29"/>
      <c r="JEV156" s="29"/>
      <c r="JEW156" s="29"/>
      <c r="JEX156" s="29"/>
      <c r="JEY156" s="29"/>
      <c r="JEZ156" s="29"/>
      <c r="JFA156" s="29"/>
      <c r="JFB156" s="29"/>
      <c r="JFC156" s="29"/>
      <c r="JFD156" s="29"/>
      <c r="JFE156" s="29"/>
      <c r="JFF156" s="29"/>
      <c r="JFG156" s="29"/>
      <c r="JFH156" s="29"/>
      <c r="JFI156" s="29"/>
      <c r="JFJ156" s="29"/>
      <c r="JFK156" s="29"/>
      <c r="JFL156" s="29"/>
      <c r="JFM156" s="29"/>
      <c r="JFN156" s="29"/>
      <c r="JFO156" s="29"/>
      <c r="JFP156" s="29"/>
      <c r="JFQ156" s="29"/>
      <c r="JFR156" s="29"/>
      <c r="JFS156" s="29"/>
      <c r="JFT156" s="29"/>
      <c r="JFU156" s="29"/>
      <c r="JFV156" s="29"/>
      <c r="JFW156" s="29"/>
      <c r="JFX156" s="29"/>
      <c r="JFY156" s="29"/>
      <c r="JFZ156" s="29"/>
      <c r="JGA156" s="29"/>
      <c r="JGB156" s="29"/>
      <c r="JGC156" s="29"/>
      <c r="JGD156" s="29"/>
      <c r="JGE156" s="29"/>
      <c r="JGF156" s="29"/>
      <c r="JGG156" s="29"/>
      <c r="JGH156" s="29"/>
      <c r="JGI156" s="29"/>
      <c r="JGJ156" s="29"/>
      <c r="JGK156" s="29"/>
      <c r="JGL156" s="29"/>
      <c r="JGM156" s="29"/>
      <c r="JGN156" s="29"/>
      <c r="JGO156" s="29"/>
      <c r="JGP156" s="29"/>
      <c r="JGQ156" s="29"/>
      <c r="JGR156" s="29"/>
      <c r="JGS156" s="29"/>
      <c r="JGT156" s="29"/>
      <c r="JGU156" s="29"/>
      <c r="JGV156" s="29"/>
      <c r="JGW156" s="29"/>
      <c r="JGX156" s="29"/>
      <c r="JGY156" s="29"/>
      <c r="JGZ156" s="29"/>
      <c r="JHA156" s="29"/>
      <c r="JHB156" s="29"/>
      <c r="JHC156" s="29"/>
      <c r="JHD156" s="29"/>
      <c r="JHE156" s="29"/>
      <c r="JHF156" s="29"/>
      <c r="JHG156" s="29"/>
      <c r="JHH156" s="29"/>
      <c r="JHI156" s="29"/>
      <c r="JHJ156" s="29"/>
      <c r="JHK156" s="29"/>
      <c r="JHL156" s="29"/>
      <c r="JHM156" s="29"/>
      <c r="JHN156" s="29"/>
      <c r="JHO156" s="29"/>
      <c r="JHP156" s="29"/>
      <c r="JHQ156" s="29"/>
      <c r="JHR156" s="29"/>
      <c r="JHS156" s="29"/>
      <c r="JHT156" s="29"/>
      <c r="JHU156" s="29"/>
      <c r="JHV156" s="29"/>
      <c r="JHW156" s="29"/>
      <c r="JHX156" s="29"/>
      <c r="JHY156" s="29"/>
      <c r="JHZ156" s="29"/>
      <c r="JIA156" s="29"/>
      <c r="JIB156" s="29"/>
      <c r="JIC156" s="29"/>
      <c r="JID156" s="29"/>
      <c r="JIE156" s="29"/>
      <c r="JIF156" s="29"/>
      <c r="JIG156" s="29"/>
      <c r="JIH156" s="29"/>
      <c r="JII156" s="29"/>
      <c r="JIJ156" s="29"/>
      <c r="JIK156" s="29"/>
      <c r="JIL156" s="29"/>
      <c r="JIM156" s="29"/>
      <c r="JIN156" s="29"/>
      <c r="JIO156" s="29"/>
      <c r="JIP156" s="29"/>
      <c r="JIQ156" s="29"/>
      <c r="JIR156" s="29"/>
      <c r="JIS156" s="29"/>
      <c r="JIT156" s="29"/>
      <c r="JIU156" s="29"/>
      <c r="JIV156" s="29"/>
      <c r="JIW156" s="29"/>
      <c r="JIX156" s="29"/>
      <c r="JIY156" s="29"/>
      <c r="JIZ156" s="29"/>
      <c r="JJA156" s="29"/>
      <c r="JJB156" s="29"/>
      <c r="JJC156" s="29"/>
      <c r="JJD156" s="29"/>
      <c r="JJE156" s="29"/>
      <c r="JJF156" s="29"/>
      <c r="JJG156" s="29"/>
      <c r="JJH156" s="29"/>
      <c r="JJI156" s="29"/>
      <c r="JJJ156" s="29"/>
      <c r="JJK156" s="29"/>
      <c r="JJL156" s="29"/>
      <c r="JJM156" s="29"/>
      <c r="JJN156" s="29"/>
      <c r="JJO156" s="29"/>
      <c r="JJP156" s="29"/>
      <c r="JJQ156" s="29"/>
      <c r="JJR156" s="29"/>
      <c r="JJS156" s="29"/>
      <c r="JJT156" s="29"/>
      <c r="JJU156" s="29"/>
      <c r="JJV156" s="29"/>
      <c r="JJW156" s="29"/>
      <c r="JJX156" s="29"/>
      <c r="JJY156" s="29"/>
      <c r="JJZ156" s="29"/>
      <c r="JKA156" s="29"/>
      <c r="JKB156" s="29"/>
      <c r="JKC156" s="29"/>
      <c r="JKD156" s="29"/>
      <c r="JKE156" s="29"/>
      <c r="JKF156" s="29"/>
      <c r="JKG156" s="29"/>
      <c r="JKH156" s="29"/>
      <c r="JKI156" s="29"/>
      <c r="JKJ156" s="29"/>
      <c r="JKK156" s="29"/>
      <c r="JKL156" s="29"/>
      <c r="JKM156" s="29"/>
      <c r="JKN156" s="29"/>
      <c r="JKO156" s="29"/>
      <c r="JKP156" s="29"/>
      <c r="JKQ156" s="29"/>
      <c r="JKR156" s="29"/>
      <c r="JKS156" s="29"/>
      <c r="JKT156" s="29"/>
      <c r="JKU156" s="29"/>
      <c r="JKV156" s="29"/>
      <c r="JKW156" s="29"/>
      <c r="JKX156" s="29"/>
      <c r="JKY156" s="29"/>
      <c r="JKZ156" s="29"/>
      <c r="JLA156" s="29"/>
      <c r="JLB156" s="29"/>
      <c r="JLC156" s="29"/>
      <c r="JLD156" s="29"/>
      <c r="JLE156" s="29"/>
      <c r="JLF156" s="29"/>
      <c r="JLG156" s="29"/>
      <c r="JLH156" s="29"/>
      <c r="JLI156" s="29"/>
      <c r="JLJ156" s="29"/>
      <c r="JLK156" s="29"/>
      <c r="JLL156" s="29"/>
      <c r="JLM156" s="29"/>
      <c r="JLN156" s="29"/>
      <c r="JLO156" s="29"/>
      <c r="JLP156" s="29"/>
      <c r="JLQ156" s="29"/>
      <c r="JLR156" s="29"/>
      <c r="JLS156" s="29"/>
      <c r="JLT156" s="29"/>
      <c r="JLU156" s="29"/>
      <c r="JLV156" s="29"/>
      <c r="JLW156" s="29"/>
      <c r="JLX156" s="29"/>
      <c r="JLY156" s="29"/>
      <c r="JLZ156" s="29"/>
      <c r="JMA156" s="29"/>
      <c r="JMB156" s="29"/>
      <c r="JMC156" s="29"/>
      <c r="JMD156" s="29"/>
      <c r="JME156" s="29"/>
      <c r="JMF156" s="29"/>
      <c r="JMG156" s="29"/>
      <c r="JMH156" s="29"/>
      <c r="JMI156" s="29"/>
      <c r="JMJ156" s="29"/>
      <c r="JMK156" s="29"/>
      <c r="JML156" s="29"/>
      <c r="JMM156" s="29"/>
      <c r="JMN156" s="29"/>
      <c r="JMO156" s="29"/>
      <c r="JMP156" s="29"/>
      <c r="JMQ156" s="29"/>
      <c r="JMR156" s="29"/>
      <c r="JMS156" s="29"/>
      <c r="JMT156" s="29"/>
      <c r="JMU156" s="29"/>
      <c r="JMV156" s="29"/>
      <c r="JMW156" s="29"/>
      <c r="JMX156" s="29"/>
      <c r="JMY156" s="29"/>
      <c r="JMZ156" s="29"/>
      <c r="JNA156" s="29"/>
      <c r="JNB156" s="29"/>
      <c r="JNC156" s="29"/>
      <c r="JND156" s="29"/>
      <c r="JNE156" s="29"/>
      <c r="JNF156" s="29"/>
      <c r="JNG156" s="29"/>
      <c r="JNH156" s="29"/>
      <c r="JNI156" s="29"/>
      <c r="JNJ156" s="29"/>
      <c r="JNK156" s="29"/>
      <c r="JNL156" s="29"/>
      <c r="JNM156" s="29"/>
      <c r="JNN156" s="29"/>
      <c r="JNO156" s="29"/>
      <c r="JNP156" s="29"/>
      <c r="JNQ156" s="29"/>
      <c r="JNR156" s="29"/>
      <c r="JNS156" s="29"/>
      <c r="JNT156" s="29"/>
      <c r="JNU156" s="29"/>
      <c r="JNV156" s="29"/>
      <c r="JNW156" s="29"/>
      <c r="JNX156" s="29"/>
      <c r="JNY156" s="29"/>
      <c r="JNZ156" s="29"/>
      <c r="JOA156" s="29"/>
      <c r="JOB156" s="29"/>
      <c r="JOC156" s="29"/>
      <c r="JOD156" s="29"/>
      <c r="JOE156" s="29"/>
      <c r="JOF156" s="29"/>
      <c r="JOG156" s="29"/>
      <c r="JOH156" s="29"/>
      <c r="JOI156" s="29"/>
      <c r="JOJ156" s="29"/>
      <c r="JOK156" s="29"/>
      <c r="JOL156" s="29"/>
      <c r="JOM156" s="29"/>
      <c r="JON156" s="29"/>
      <c r="JOO156" s="29"/>
      <c r="JOP156" s="29"/>
      <c r="JOQ156" s="29"/>
      <c r="JOR156" s="29"/>
      <c r="JOS156" s="29"/>
      <c r="JOT156" s="29"/>
      <c r="JOU156" s="29"/>
      <c r="JOV156" s="29"/>
      <c r="JOW156" s="29"/>
      <c r="JOX156" s="29"/>
      <c r="JOY156" s="29"/>
      <c r="JOZ156" s="29"/>
      <c r="JPA156" s="29"/>
      <c r="JPB156" s="29"/>
      <c r="JPC156" s="29"/>
      <c r="JPD156" s="29"/>
      <c r="JPE156" s="29"/>
      <c r="JPF156" s="29"/>
      <c r="JPG156" s="29"/>
      <c r="JPH156" s="29"/>
      <c r="JPI156" s="29"/>
      <c r="JPJ156" s="29"/>
      <c r="JPK156" s="29"/>
      <c r="JPL156" s="29"/>
      <c r="JPM156" s="29"/>
      <c r="JPN156" s="29"/>
      <c r="JPO156" s="29"/>
      <c r="JPP156" s="29"/>
      <c r="JPQ156" s="29"/>
      <c r="JPR156" s="29"/>
      <c r="JPS156" s="29"/>
      <c r="JPT156" s="29"/>
      <c r="JPU156" s="29"/>
      <c r="JPV156" s="29"/>
      <c r="JPW156" s="29"/>
      <c r="JPX156" s="29"/>
      <c r="JPY156" s="29"/>
      <c r="JPZ156" s="29"/>
      <c r="JQA156" s="29"/>
      <c r="JQB156" s="29"/>
      <c r="JQC156" s="29"/>
      <c r="JQD156" s="29"/>
      <c r="JQE156" s="29"/>
      <c r="JQF156" s="29"/>
      <c r="JQG156" s="29"/>
      <c r="JQH156" s="29"/>
      <c r="JQI156" s="29"/>
      <c r="JQJ156" s="29"/>
      <c r="JQK156" s="29"/>
      <c r="JQL156" s="29"/>
      <c r="JQM156" s="29"/>
      <c r="JQN156" s="29"/>
      <c r="JQO156" s="29"/>
      <c r="JQP156" s="29"/>
      <c r="JQQ156" s="29"/>
      <c r="JQR156" s="29"/>
      <c r="JQS156" s="29"/>
      <c r="JQT156" s="29"/>
      <c r="JQU156" s="29"/>
      <c r="JQV156" s="29"/>
      <c r="JQW156" s="29"/>
      <c r="JQX156" s="29"/>
      <c r="JQY156" s="29"/>
      <c r="JQZ156" s="29"/>
      <c r="JRA156" s="29"/>
      <c r="JRB156" s="29"/>
      <c r="JRC156" s="29"/>
      <c r="JRD156" s="29"/>
      <c r="JRE156" s="29"/>
      <c r="JRF156" s="29"/>
      <c r="JRG156" s="29"/>
      <c r="JRH156" s="29"/>
      <c r="JRI156" s="29"/>
      <c r="JRJ156" s="29"/>
      <c r="JRK156" s="29"/>
      <c r="JRL156" s="29"/>
      <c r="JRM156" s="29"/>
      <c r="JRN156" s="29"/>
      <c r="JRO156" s="29"/>
      <c r="JRP156" s="29"/>
      <c r="JRQ156" s="29"/>
      <c r="JRR156" s="29"/>
      <c r="JRS156" s="29"/>
      <c r="JRT156" s="29"/>
      <c r="JRU156" s="29"/>
      <c r="JRV156" s="29"/>
      <c r="JRW156" s="29"/>
      <c r="JRX156" s="29"/>
      <c r="JRY156" s="29"/>
      <c r="JRZ156" s="29"/>
      <c r="JSA156" s="29"/>
      <c r="JSB156" s="29"/>
      <c r="JSC156" s="29"/>
      <c r="JSD156" s="29"/>
      <c r="JSE156" s="29"/>
      <c r="JSF156" s="29"/>
      <c r="JSG156" s="29"/>
      <c r="JSH156" s="29"/>
      <c r="JSI156" s="29"/>
      <c r="JSJ156" s="29"/>
      <c r="JSK156" s="29"/>
      <c r="JSL156" s="29"/>
      <c r="JSM156" s="29"/>
      <c r="JSN156" s="29"/>
      <c r="JSO156" s="29"/>
      <c r="JSP156" s="29"/>
      <c r="JSQ156" s="29"/>
      <c r="JSR156" s="29"/>
      <c r="JSS156" s="29"/>
      <c r="JST156" s="29"/>
      <c r="JSU156" s="29"/>
      <c r="JSV156" s="29"/>
      <c r="JSW156" s="29"/>
      <c r="JSX156" s="29"/>
      <c r="JSY156" s="29"/>
      <c r="JSZ156" s="29"/>
      <c r="JTA156" s="29"/>
      <c r="JTB156" s="29"/>
      <c r="JTC156" s="29"/>
      <c r="JTD156" s="29"/>
      <c r="JTE156" s="29"/>
      <c r="JTF156" s="29"/>
      <c r="JTG156" s="29"/>
      <c r="JTH156" s="29"/>
      <c r="JTI156" s="29"/>
      <c r="JTJ156" s="29"/>
      <c r="JTK156" s="29"/>
      <c r="JTL156" s="29"/>
      <c r="JTM156" s="29"/>
      <c r="JTN156" s="29"/>
      <c r="JTO156" s="29"/>
      <c r="JTP156" s="29"/>
      <c r="JTQ156" s="29"/>
      <c r="JTR156" s="29"/>
      <c r="JTS156" s="29"/>
      <c r="JTT156" s="29"/>
      <c r="JTU156" s="29"/>
      <c r="JTV156" s="29"/>
      <c r="JTW156" s="29"/>
      <c r="JTX156" s="29"/>
      <c r="JTY156" s="29"/>
      <c r="JTZ156" s="29"/>
      <c r="JUA156" s="29"/>
      <c r="JUB156" s="29"/>
      <c r="JUC156" s="29"/>
      <c r="JUD156" s="29"/>
      <c r="JUE156" s="29"/>
      <c r="JUF156" s="29"/>
      <c r="JUG156" s="29"/>
      <c r="JUH156" s="29"/>
      <c r="JUI156" s="29"/>
      <c r="JUJ156" s="29"/>
      <c r="JUK156" s="29"/>
      <c r="JUL156" s="29"/>
      <c r="JUM156" s="29"/>
      <c r="JUN156" s="29"/>
      <c r="JUO156" s="29"/>
      <c r="JUP156" s="29"/>
      <c r="JUQ156" s="29"/>
      <c r="JUR156" s="29"/>
      <c r="JUS156" s="29"/>
      <c r="JUT156" s="29"/>
      <c r="JUU156" s="29"/>
      <c r="JUV156" s="29"/>
      <c r="JUW156" s="29"/>
      <c r="JUX156" s="29"/>
      <c r="JUY156" s="29"/>
      <c r="JUZ156" s="29"/>
      <c r="JVA156" s="29"/>
      <c r="JVB156" s="29"/>
      <c r="JVC156" s="29"/>
      <c r="JVD156" s="29"/>
      <c r="JVE156" s="29"/>
      <c r="JVF156" s="29"/>
      <c r="JVG156" s="29"/>
      <c r="JVH156" s="29"/>
      <c r="JVI156" s="29"/>
      <c r="JVJ156" s="29"/>
      <c r="JVK156" s="29"/>
      <c r="JVL156" s="29"/>
      <c r="JVM156" s="29"/>
      <c r="JVN156" s="29"/>
      <c r="JVO156" s="29"/>
      <c r="JVP156" s="29"/>
      <c r="JVQ156" s="29"/>
      <c r="JVR156" s="29"/>
      <c r="JVS156" s="29"/>
      <c r="JVT156" s="29"/>
      <c r="JVU156" s="29"/>
      <c r="JVV156" s="29"/>
      <c r="JVW156" s="29"/>
      <c r="JVX156" s="29"/>
      <c r="JVY156" s="29"/>
      <c r="JVZ156" s="29"/>
      <c r="JWA156" s="29"/>
      <c r="JWB156" s="29"/>
      <c r="JWC156" s="29"/>
      <c r="JWD156" s="29"/>
      <c r="JWE156" s="29"/>
      <c r="JWF156" s="29"/>
      <c r="JWG156" s="29"/>
      <c r="JWH156" s="29"/>
      <c r="JWI156" s="29"/>
      <c r="JWJ156" s="29"/>
      <c r="JWK156" s="29"/>
      <c r="JWL156" s="29"/>
      <c r="JWM156" s="29"/>
      <c r="JWN156" s="29"/>
      <c r="JWO156" s="29"/>
      <c r="JWP156" s="29"/>
      <c r="JWQ156" s="29"/>
      <c r="JWR156" s="29"/>
      <c r="JWS156" s="29"/>
      <c r="JWT156" s="29"/>
      <c r="JWU156" s="29"/>
      <c r="JWV156" s="29"/>
      <c r="JWW156" s="29"/>
      <c r="JWX156" s="29"/>
      <c r="JWY156" s="29"/>
      <c r="JWZ156" s="29"/>
      <c r="JXA156" s="29"/>
      <c r="JXB156" s="29"/>
      <c r="JXC156" s="29"/>
      <c r="JXD156" s="29"/>
      <c r="JXE156" s="29"/>
      <c r="JXF156" s="29"/>
      <c r="JXG156" s="29"/>
      <c r="JXH156" s="29"/>
      <c r="JXI156" s="29"/>
      <c r="JXJ156" s="29"/>
      <c r="JXK156" s="29"/>
      <c r="JXL156" s="29"/>
      <c r="JXM156" s="29"/>
      <c r="JXN156" s="29"/>
      <c r="JXO156" s="29"/>
      <c r="JXP156" s="29"/>
      <c r="JXQ156" s="29"/>
      <c r="JXR156" s="29"/>
      <c r="JXS156" s="29"/>
      <c r="JXT156" s="29"/>
      <c r="JXU156" s="29"/>
      <c r="JXV156" s="29"/>
      <c r="JXW156" s="29"/>
      <c r="JXX156" s="29"/>
      <c r="JXY156" s="29"/>
      <c r="JXZ156" s="29"/>
      <c r="JYA156" s="29"/>
      <c r="JYB156" s="29"/>
      <c r="JYC156" s="29"/>
      <c r="JYD156" s="29"/>
      <c r="JYE156" s="29"/>
      <c r="JYF156" s="29"/>
      <c r="JYG156" s="29"/>
      <c r="JYH156" s="29"/>
      <c r="JYI156" s="29"/>
      <c r="JYJ156" s="29"/>
      <c r="JYK156" s="29"/>
      <c r="JYL156" s="29"/>
      <c r="JYM156" s="29"/>
      <c r="JYN156" s="29"/>
      <c r="JYO156" s="29"/>
      <c r="JYP156" s="29"/>
      <c r="JYQ156" s="29"/>
      <c r="JYR156" s="29"/>
      <c r="JYS156" s="29"/>
      <c r="JYT156" s="29"/>
      <c r="JYU156" s="29"/>
      <c r="JYV156" s="29"/>
      <c r="JYW156" s="29"/>
      <c r="JYX156" s="29"/>
      <c r="JYY156" s="29"/>
      <c r="JYZ156" s="29"/>
      <c r="JZA156" s="29"/>
      <c r="JZB156" s="29"/>
      <c r="JZC156" s="29"/>
      <c r="JZD156" s="29"/>
      <c r="JZE156" s="29"/>
      <c r="JZF156" s="29"/>
      <c r="JZG156" s="29"/>
      <c r="JZH156" s="29"/>
      <c r="JZI156" s="29"/>
      <c r="JZJ156" s="29"/>
      <c r="JZK156" s="29"/>
      <c r="JZL156" s="29"/>
      <c r="JZM156" s="29"/>
      <c r="JZN156" s="29"/>
      <c r="JZO156" s="29"/>
      <c r="JZP156" s="29"/>
      <c r="JZQ156" s="29"/>
      <c r="JZR156" s="29"/>
      <c r="JZS156" s="29"/>
      <c r="JZT156" s="29"/>
      <c r="JZU156" s="29"/>
      <c r="JZV156" s="29"/>
      <c r="JZW156" s="29"/>
      <c r="JZX156" s="29"/>
      <c r="JZY156" s="29"/>
      <c r="JZZ156" s="29"/>
      <c r="KAA156" s="29"/>
      <c r="KAB156" s="29"/>
      <c r="KAC156" s="29"/>
      <c r="KAD156" s="29"/>
      <c r="KAE156" s="29"/>
      <c r="KAF156" s="29"/>
      <c r="KAG156" s="29"/>
      <c r="KAH156" s="29"/>
      <c r="KAI156" s="29"/>
      <c r="KAJ156" s="29"/>
      <c r="KAK156" s="29"/>
      <c r="KAL156" s="29"/>
      <c r="KAM156" s="29"/>
      <c r="KAN156" s="29"/>
      <c r="KAO156" s="29"/>
      <c r="KAP156" s="29"/>
      <c r="KAQ156" s="29"/>
      <c r="KAR156" s="29"/>
      <c r="KAS156" s="29"/>
      <c r="KAT156" s="29"/>
      <c r="KAU156" s="29"/>
      <c r="KAV156" s="29"/>
      <c r="KAW156" s="29"/>
      <c r="KAX156" s="29"/>
      <c r="KAY156" s="29"/>
      <c r="KAZ156" s="29"/>
      <c r="KBA156" s="29"/>
      <c r="KBB156" s="29"/>
      <c r="KBC156" s="29"/>
      <c r="KBD156" s="29"/>
      <c r="KBE156" s="29"/>
      <c r="KBF156" s="29"/>
      <c r="KBG156" s="29"/>
      <c r="KBH156" s="29"/>
      <c r="KBI156" s="29"/>
      <c r="KBJ156" s="29"/>
      <c r="KBK156" s="29"/>
      <c r="KBL156" s="29"/>
      <c r="KBM156" s="29"/>
      <c r="KBN156" s="29"/>
      <c r="KBO156" s="29"/>
      <c r="KBP156" s="29"/>
      <c r="KBQ156" s="29"/>
      <c r="KBR156" s="29"/>
      <c r="KBS156" s="29"/>
      <c r="KBT156" s="29"/>
      <c r="KBU156" s="29"/>
      <c r="KBV156" s="29"/>
      <c r="KBW156" s="29"/>
      <c r="KBX156" s="29"/>
      <c r="KBY156" s="29"/>
      <c r="KBZ156" s="29"/>
      <c r="KCA156" s="29"/>
      <c r="KCB156" s="29"/>
      <c r="KCC156" s="29"/>
      <c r="KCD156" s="29"/>
      <c r="KCE156" s="29"/>
      <c r="KCF156" s="29"/>
      <c r="KCG156" s="29"/>
      <c r="KCH156" s="29"/>
      <c r="KCI156" s="29"/>
      <c r="KCJ156" s="29"/>
      <c r="KCK156" s="29"/>
      <c r="KCL156" s="29"/>
      <c r="KCM156" s="29"/>
      <c r="KCN156" s="29"/>
      <c r="KCO156" s="29"/>
      <c r="KCP156" s="29"/>
      <c r="KCQ156" s="29"/>
      <c r="KCR156" s="29"/>
      <c r="KCS156" s="29"/>
      <c r="KCT156" s="29"/>
      <c r="KCU156" s="29"/>
      <c r="KCV156" s="29"/>
      <c r="KCW156" s="29"/>
      <c r="KCX156" s="29"/>
      <c r="KCY156" s="29"/>
      <c r="KCZ156" s="29"/>
      <c r="KDA156" s="29"/>
      <c r="KDB156" s="29"/>
      <c r="KDC156" s="29"/>
      <c r="KDD156" s="29"/>
      <c r="KDE156" s="29"/>
      <c r="KDF156" s="29"/>
      <c r="KDG156" s="29"/>
      <c r="KDH156" s="29"/>
      <c r="KDI156" s="29"/>
      <c r="KDJ156" s="29"/>
      <c r="KDK156" s="29"/>
      <c r="KDL156" s="29"/>
      <c r="KDM156" s="29"/>
      <c r="KDN156" s="29"/>
      <c r="KDO156" s="29"/>
      <c r="KDP156" s="29"/>
      <c r="KDQ156" s="29"/>
      <c r="KDR156" s="29"/>
      <c r="KDS156" s="29"/>
      <c r="KDT156" s="29"/>
      <c r="KDU156" s="29"/>
      <c r="KDV156" s="29"/>
      <c r="KDW156" s="29"/>
      <c r="KDX156" s="29"/>
      <c r="KDY156" s="29"/>
      <c r="KDZ156" s="29"/>
      <c r="KEA156" s="29"/>
      <c r="KEB156" s="29"/>
      <c r="KEC156" s="29"/>
      <c r="KED156" s="29"/>
      <c r="KEE156" s="29"/>
      <c r="KEF156" s="29"/>
      <c r="KEG156" s="29"/>
      <c r="KEH156" s="29"/>
      <c r="KEI156" s="29"/>
      <c r="KEJ156" s="29"/>
      <c r="KEK156" s="29"/>
      <c r="KEL156" s="29"/>
      <c r="KEM156" s="29"/>
      <c r="KEN156" s="29"/>
      <c r="KEO156" s="29"/>
      <c r="KEP156" s="29"/>
      <c r="KEQ156" s="29"/>
      <c r="KER156" s="29"/>
      <c r="KES156" s="29"/>
      <c r="KET156" s="29"/>
      <c r="KEU156" s="29"/>
      <c r="KEV156" s="29"/>
      <c r="KEW156" s="29"/>
      <c r="KEX156" s="29"/>
      <c r="KEY156" s="29"/>
      <c r="KEZ156" s="29"/>
      <c r="KFA156" s="29"/>
      <c r="KFB156" s="29"/>
      <c r="KFC156" s="29"/>
      <c r="KFD156" s="29"/>
      <c r="KFE156" s="29"/>
      <c r="KFF156" s="29"/>
      <c r="KFG156" s="29"/>
      <c r="KFH156" s="29"/>
      <c r="KFI156" s="29"/>
      <c r="KFJ156" s="29"/>
      <c r="KFK156" s="29"/>
      <c r="KFL156" s="29"/>
      <c r="KFM156" s="29"/>
      <c r="KFN156" s="29"/>
      <c r="KFO156" s="29"/>
      <c r="KFP156" s="29"/>
      <c r="KFQ156" s="29"/>
      <c r="KFR156" s="29"/>
      <c r="KFS156" s="29"/>
      <c r="KFT156" s="29"/>
      <c r="KFU156" s="29"/>
      <c r="KFV156" s="29"/>
      <c r="KFW156" s="29"/>
      <c r="KFX156" s="29"/>
      <c r="KFY156" s="29"/>
      <c r="KFZ156" s="29"/>
      <c r="KGA156" s="29"/>
      <c r="KGB156" s="29"/>
      <c r="KGC156" s="29"/>
      <c r="KGD156" s="29"/>
      <c r="KGE156" s="29"/>
      <c r="KGF156" s="29"/>
      <c r="KGG156" s="29"/>
      <c r="KGH156" s="29"/>
      <c r="KGI156" s="29"/>
      <c r="KGJ156" s="29"/>
      <c r="KGK156" s="29"/>
      <c r="KGL156" s="29"/>
      <c r="KGM156" s="29"/>
      <c r="KGN156" s="29"/>
      <c r="KGO156" s="29"/>
      <c r="KGP156" s="29"/>
      <c r="KGQ156" s="29"/>
      <c r="KGR156" s="29"/>
      <c r="KGS156" s="29"/>
      <c r="KGT156" s="29"/>
      <c r="KGU156" s="29"/>
      <c r="KGV156" s="29"/>
      <c r="KGW156" s="29"/>
      <c r="KGX156" s="29"/>
      <c r="KGY156" s="29"/>
      <c r="KGZ156" s="29"/>
      <c r="KHA156" s="29"/>
      <c r="KHB156" s="29"/>
      <c r="KHC156" s="29"/>
      <c r="KHD156" s="29"/>
      <c r="KHE156" s="29"/>
      <c r="KHF156" s="29"/>
      <c r="KHG156" s="29"/>
      <c r="KHH156" s="29"/>
      <c r="KHI156" s="29"/>
      <c r="KHJ156" s="29"/>
      <c r="KHK156" s="29"/>
      <c r="KHL156" s="29"/>
      <c r="KHM156" s="29"/>
      <c r="KHN156" s="29"/>
      <c r="KHO156" s="29"/>
      <c r="KHP156" s="29"/>
      <c r="KHQ156" s="29"/>
      <c r="KHR156" s="29"/>
      <c r="KHS156" s="29"/>
      <c r="KHT156" s="29"/>
      <c r="KHU156" s="29"/>
      <c r="KHV156" s="29"/>
      <c r="KHW156" s="29"/>
      <c r="KHX156" s="29"/>
      <c r="KHY156" s="29"/>
      <c r="KHZ156" s="29"/>
      <c r="KIA156" s="29"/>
      <c r="KIB156" s="29"/>
      <c r="KIC156" s="29"/>
      <c r="KID156" s="29"/>
      <c r="KIE156" s="29"/>
      <c r="KIF156" s="29"/>
      <c r="KIG156" s="29"/>
      <c r="KIH156" s="29"/>
      <c r="KII156" s="29"/>
      <c r="KIJ156" s="29"/>
      <c r="KIK156" s="29"/>
      <c r="KIL156" s="29"/>
      <c r="KIM156" s="29"/>
      <c r="KIN156" s="29"/>
      <c r="KIO156" s="29"/>
      <c r="KIP156" s="29"/>
      <c r="KIQ156" s="29"/>
      <c r="KIR156" s="29"/>
      <c r="KIS156" s="29"/>
      <c r="KIT156" s="29"/>
      <c r="KIU156" s="29"/>
      <c r="KIV156" s="29"/>
      <c r="KIW156" s="29"/>
      <c r="KIX156" s="29"/>
      <c r="KIY156" s="29"/>
      <c r="KIZ156" s="29"/>
      <c r="KJA156" s="29"/>
      <c r="KJB156" s="29"/>
      <c r="KJC156" s="29"/>
      <c r="KJD156" s="29"/>
      <c r="KJE156" s="29"/>
      <c r="KJF156" s="29"/>
      <c r="KJG156" s="29"/>
      <c r="KJH156" s="29"/>
      <c r="KJI156" s="29"/>
      <c r="KJJ156" s="29"/>
      <c r="KJK156" s="29"/>
      <c r="KJL156" s="29"/>
      <c r="KJM156" s="29"/>
      <c r="KJN156" s="29"/>
      <c r="KJO156" s="29"/>
      <c r="KJP156" s="29"/>
      <c r="KJQ156" s="29"/>
      <c r="KJR156" s="29"/>
      <c r="KJS156" s="29"/>
      <c r="KJT156" s="29"/>
      <c r="KJU156" s="29"/>
      <c r="KJV156" s="29"/>
      <c r="KJW156" s="29"/>
      <c r="KJX156" s="29"/>
      <c r="KJY156" s="29"/>
      <c r="KJZ156" s="29"/>
      <c r="KKA156" s="29"/>
      <c r="KKB156" s="29"/>
      <c r="KKC156" s="29"/>
      <c r="KKD156" s="29"/>
      <c r="KKE156" s="29"/>
      <c r="KKF156" s="29"/>
      <c r="KKG156" s="29"/>
      <c r="KKH156" s="29"/>
      <c r="KKI156" s="29"/>
      <c r="KKJ156" s="29"/>
      <c r="KKK156" s="29"/>
      <c r="KKL156" s="29"/>
      <c r="KKM156" s="29"/>
      <c r="KKN156" s="29"/>
      <c r="KKO156" s="29"/>
      <c r="KKP156" s="29"/>
      <c r="KKQ156" s="29"/>
      <c r="KKR156" s="29"/>
      <c r="KKS156" s="29"/>
      <c r="KKT156" s="29"/>
      <c r="KKU156" s="29"/>
      <c r="KKV156" s="29"/>
      <c r="KKW156" s="29"/>
      <c r="KKX156" s="29"/>
      <c r="KKY156" s="29"/>
      <c r="KKZ156" s="29"/>
      <c r="KLA156" s="29"/>
      <c r="KLB156" s="29"/>
      <c r="KLC156" s="29"/>
      <c r="KLD156" s="29"/>
      <c r="KLE156" s="29"/>
      <c r="KLF156" s="29"/>
      <c r="KLG156" s="29"/>
      <c r="KLH156" s="29"/>
      <c r="KLI156" s="29"/>
      <c r="KLJ156" s="29"/>
      <c r="KLK156" s="29"/>
      <c r="KLL156" s="29"/>
      <c r="KLM156" s="29"/>
      <c r="KLN156" s="29"/>
      <c r="KLO156" s="29"/>
      <c r="KLP156" s="29"/>
      <c r="KLQ156" s="29"/>
      <c r="KLR156" s="29"/>
      <c r="KLS156" s="29"/>
      <c r="KLT156" s="29"/>
      <c r="KLU156" s="29"/>
      <c r="KLV156" s="29"/>
      <c r="KLW156" s="29"/>
      <c r="KLX156" s="29"/>
      <c r="KLY156" s="29"/>
      <c r="KLZ156" s="29"/>
      <c r="KMA156" s="29"/>
      <c r="KMB156" s="29"/>
      <c r="KMC156" s="29"/>
      <c r="KMD156" s="29"/>
      <c r="KME156" s="29"/>
      <c r="KMF156" s="29"/>
      <c r="KMG156" s="29"/>
      <c r="KMH156" s="29"/>
      <c r="KMI156" s="29"/>
      <c r="KMJ156" s="29"/>
      <c r="KMK156" s="29"/>
      <c r="KML156" s="29"/>
      <c r="KMM156" s="29"/>
      <c r="KMN156" s="29"/>
      <c r="KMO156" s="29"/>
      <c r="KMP156" s="29"/>
      <c r="KMQ156" s="29"/>
      <c r="KMR156" s="29"/>
      <c r="KMS156" s="29"/>
      <c r="KMT156" s="29"/>
      <c r="KMU156" s="29"/>
      <c r="KMV156" s="29"/>
      <c r="KMW156" s="29"/>
      <c r="KMX156" s="29"/>
      <c r="KMY156" s="29"/>
      <c r="KMZ156" s="29"/>
      <c r="KNA156" s="29"/>
      <c r="KNB156" s="29"/>
      <c r="KNC156" s="29"/>
      <c r="KND156" s="29"/>
      <c r="KNE156" s="29"/>
      <c r="KNF156" s="29"/>
      <c r="KNG156" s="29"/>
      <c r="KNH156" s="29"/>
      <c r="KNI156" s="29"/>
      <c r="KNJ156" s="29"/>
      <c r="KNK156" s="29"/>
      <c r="KNL156" s="29"/>
      <c r="KNM156" s="29"/>
      <c r="KNN156" s="29"/>
      <c r="KNO156" s="29"/>
      <c r="KNP156" s="29"/>
      <c r="KNQ156" s="29"/>
      <c r="KNR156" s="29"/>
      <c r="KNS156" s="29"/>
      <c r="KNT156" s="29"/>
      <c r="KNU156" s="29"/>
      <c r="KNV156" s="29"/>
      <c r="KNW156" s="29"/>
      <c r="KNX156" s="29"/>
      <c r="KNY156" s="29"/>
      <c r="KNZ156" s="29"/>
      <c r="KOA156" s="29"/>
      <c r="KOB156" s="29"/>
      <c r="KOC156" s="29"/>
      <c r="KOD156" s="29"/>
      <c r="KOE156" s="29"/>
      <c r="KOF156" s="29"/>
      <c r="KOG156" s="29"/>
      <c r="KOH156" s="29"/>
      <c r="KOI156" s="29"/>
      <c r="KOJ156" s="29"/>
      <c r="KOK156" s="29"/>
      <c r="KOL156" s="29"/>
      <c r="KOM156" s="29"/>
      <c r="KON156" s="29"/>
      <c r="KOO156" s="29"/>
      <c r="KOP156" s="29"/>
      <c r="KOQ156" s="29"/>
      <c r="KOR156" s="29"/>
      <c r="KOS156" s="29"/>
      <c r="KOT156" s="29"/>
      <c r="KOU156" s="29"/>
      <c r="KOV156" s="29"/>
      <c r="KOW156" s="29"/>
      <c r="KOX156" s="29"/>
      <c r="KOY156" s="29"/>
      <c r="KOZ156" s="29"/>
      <c r="KPA156" s="29"/>
      <c r="KPB156" s="29"/>
      <c r="KPC156" s="29"/>
      <c r="KPD156" s="29"/>
      <c r="KPE156" s="29"/>
      <c r="KPF156" s="29"/>
      <c r="KPG156" s="29"/>
      <c r="KPH156" s="29"/>
      <c r="KPI156" s="29"/>
      <c r="KPJ156" s="29"/>
      <c r="KPK156" s="29"/>
      <c r="KPL156" s="29"/>
      <c r="KPM156" s="29"/>
      <c r="KPN156" s="29"/>
      <c r="KPO156" s="29"/>
      <c r="KPP156" s="29"/>
      <c r="KPQ156" s="29"/>
      <c r="KPR156" s="29"/>
      <c r="KPS156" s="29"/>
      <c r="KPT156" s="29"/>
      <c r="KPU156" s="29"/>
      <c r="KPV156" s="29"/>
      <c r="KPW156" s="29"/>
      <c r="KPX156" s="29"/>
      <c r="KPY156" s="29"/>
      <c r="KPZ156" s="29"/>
      <c r="KQA156" s="29"/>
      <c r="KQB156" s="29"/>
      <c r="KQC156" s="29"/>
      <c r="KQD156" s="29"/>
      <c r="KQE156" s="29"/>
      <c r="KQF156" s="29"/>
      <c r="KQG156" s="29"/>
      <c r="KQH156" s="29"/>
      <c r="KQI156" s="29"/>
      <c r="KQJ156" s="29"/>
      <c r="KQK156" s="29"/>
      <c r="KQL156" s="29"/>
      <c r="KQM156" s="29"/>
      <c r="KQN156" s="29"/>
      <c r="KQO156" s="29"/>
      <c r="KQP156" s="29"/>
      <c r="KQQ156" s="29"/>
      <c r="KQR156" s="29"/>
      <c r="KQS156" s="29"/>
      <c r="KQT156" s="29"/>
      <c r="KQU156" s="29"/>
      <c r="KQV156" s="29"/>
      <c r="KQW156" s="29"/>
      <c r="KQX156" s="29"/>
      <c r="KQY156" s="29"/>
      <c r="KQZ156" s="29"/>
      <c r="KRA156" s="29"/>
      <c r="KRB156" s="29"/>
      <c r="KRC156" s="29"/>
      <c r="KRD156" s="29"/>
      <c r="KRE156" s="29"/>
      <c r="KRF156" s="29"/>
      <c r="KRG156" s="29"/>
      <c r="KRH156" s="29"/>
      <c r="KRI156" s="29"/>
      <c r="KRJ156" s="29"/>
      <c r="KRK156" s="29"/>
      <c r="KRL156" s="29"/>
      <c r="KRM156" s="29"/>
      <c r="KRN156" s="29"/>
      <c r="KRO156" s="29"/>
      <c r="KRP156" s="29"/>
      <c r="KRQ156" s="29"/>
      <c r="KRR156" s="29"/>
      <c r="KRS156" s="29"/>
      <c r="KRT156" s="29"/>
      <c r="KRU156" s="29"/>
      <c r="KRV156" s="29"/>
      <c r="KRW156" s="29"/>
      <c r="KRX156" s="29"/>
      <c r="KRY156" s="29"/>
      <c r="KRZ156" s="29"/>
      <c r="KSA156" s="29"/>
      <c r="KSB156" s="29"/>
      <c r="KSC156" s="29"/>
      <c r="KSD156" s="29"/>
      <c r="KSE156" s="29"/>
      <c r="KSF156" s="29"/>
      <c r="KSG156" s="29"/>
      <c r="KSH156" s="29"/>
      <c r="KSI156" s="29"/>
      <c r="KSJ156" s="29"/>
      <c r="KSK156" s="29"/>
      <c r="KSL156" s="29"/>
      <c r="KSM156" s="29"/>
      <c r="KSN156" s="29"/>
      <c r="KSO156" s="29"/>
      <c r="KSP156" s="29"/>
      <c r="KSQ156" s="29"/>
      <c r="KSR156" s="29"/>
      <c r="KSS156" s="29"/>
      <c r="KST156" s="29"/>
      <c r="KSU156" s="29"/>
      <c r="KSV156" s="29"/>
      <c r="KSW156" s="29"/>
      <c r="KSX156" s="29"/>
      <c r="KSY156" s="29"/>
      <c r="KSZ156" s="29"/>
      <c r="KTA156" s="29"/>
      <c r="KTB156" s="29"/>
      <c r="KTC156" s="29"/>
      <c r="KTD156" s="29"/>
      <c r="KTE156" s="29"/>
      <c r="KTF156" s="29"/>
      <c r="KTG156" s="29"/>
      <c r="KTH156" s="29"/>
      <c r="KTI156" s="29"/>
      <c r="KTJ156" s="29"/>
      <c r="KTK156" s="29"/>
      <c r="KTL156" s="29"/>
      <c r="KTM156" s="29"/>
      <c r="KTN156" s="29"/>
      <c r="KTO156" s="29"/>
      <c r="KTP156" s="29"/>
      <c r="KTQ156" s="29"/>
      <c r="KTR156" s="29"/>
      <c r="KTS156" s="29"/>
      <c r="KTT156" s="29"/>
      <c r="KTU156" s="29"/>
      <c r="KTV156" s="29"/>
      <c r="KTW156" s="29"/>
      <c r="KTX156" s="29"/>
      <c r="KTY156" s="29"/>
      <c r="KTZ156" s="29"/>
      <c r="KUA156" s="29"/>
      <c r="KUB156" s="29"/>
      <c r="KUC156" s="29"/>
      <c r="KUD156" s="29"/>
      <c r="KUE156" s="29"/>
      <c r="KUF156" s="29"/>
      <c r="KUG156" s="29"/>
      <c r="KUH156" s="29"/>
      <c r="KUI156" s="29"/>
      <c r="KUJ156" s="29"/>
      <c r="KUK156" s="29"/>
      <c r="KUL156" s="29"/>
      <c r="KUM156" s="29"/>
      <c r="KUN156" s="29"/>
      <c r="KUO156" s="29"/>
      <c r="KUP156" s="29"/>
      <c r="KUQ156" s="29"/>
      <c r="KUR156" s="29"/>
      <c r="KUS156" s="29"/>
      <c r="KUT156" s="29"/>
      <c r="KUU156" s="29"/>
      <c r="KUV156" s="29"/>
      <c r="KUW156" s="29"/>
      <c r="KUX156" s="29"/>
      <c r="KUY156" s="29"/>
      <c r="KUZ156" s="29"/>
      <c r="KVA156" s="29"/>
      <c r="KVB156" s="29"/>
      <c r="KVC156" s="29"/>
      <c r="KVD156" s="29"/>
      <c r="KVE156" s="29"/>
      <c r="KVF156" s="29"/>
      <c r="KVG156" s="29"/>
      <c r="KVH156" s="29"/>
      <c r="KVI156" s="29"/>
      <c r="KVJ156" s="29"/>
      <c r="KVK156" s="29"/>
      <c r="KVL156" s="29"/>
      <c r="KVM156" s="29"/>
      <c r="KVN156" s="29"/>
      <c r="KVO156" s="29"/>
      <c r="KVP156" s="29"/>
      <c r="KVQ156" s="29"/>
      <c r="KVR156" s="29"/>
      <c r="KVS156" s="29"/>
      <c r="KVT156" s="29"/>
      <c r="KVU156" s="29"/>
      <c r="KVV156" s="29"/>
      <c r="KVW156" s="29"/>
      <c r="KVX156" s="29"/>
      <c r="KVY156" s="29"/>
      <c r="KVZ156" s="29"/>
      <c r="KWA156" s="29"/>
      <c r="KWB156" s="29"/>
      <c r="KWC156" s="29"/>
      <c r="KWD156" s="29"/>
      <c r="KWE156" s="29"/>
      <c r="KWF156" s="29"/>
      <c r="KWG156" s="29"/>
      <c r="KWH156" s="29"/>
      <c r="KWI156" s="29"/>
      <c r="KWJ156" s="29"/>
      <c r="KWK156" s="29"/>
      <c r="KWL156" s="29"/>
      <c r="KWM156" s="29"/>
      <c r="KWN156" s="29"/>
      <c r="KWO156" s="29"/>
      <c r="KWP156" s="29"/>
      <c r="KWQ156" s="29"/>
      <c r="KWR156" s="29"/>
      <c r="KWS156" s="29"/>
      <c r="KWT156" s="29"/>
      <c r="KWU156" s="29"/>
      <c r="KWV156" s="29"/>
      <c r="KWW156" s="29"/>
      <c r="KWX156" s="29"/>
      <c r="KWY156" s="29"/>
      <c r="KWZ156" s="29"/>
      <c r="KXA156" s="29"/>
      <c r="KXB156" s="29"/>
      <c r="KXC156" s="29"/>
      <c r="KXD156" s="29"/>
      <c r="KXE156" s="29"/>
      <c r="KXF156" s="29"/>
      <c r="KXG156" s="29"/>
      <c r="KXH156" s="29"/>
      <c r="KXI156" s="29"/>
      <c r="KXJ156" s="29"/>
      <c r="KXK156" s="29"/>
      <c r="KXL156" s="29"/>
      <c r="KXM156" s="29"/>
      <c r="KXN156" s="29"/>
      <c r="KXO156" s="29"/>
      <c r="KXP156" s="29"/>
      <c r="KXQ156" s="29"/>
      <c r="KXR156" s="29"/>
      <c r="KXS156" s="29"/>
      <c r="KXT156" s="29"/>
      <c r="KXU156" s="29"/>
      <c r="KXV156" s="29"/>
      <c r="KXW156" s="29"/>
      <c r="KXX156" s="29"/>
      <c r="KXY156" s="29"/>
      <c r="KXZ156" s="29"/>
      <c r="KYA156" s="29"/>
      <c r="KYB156" s="29"/>
      <c r="KYC156" s="29"/>
      <c r="KYD156" s="29"/>
      <c r="KYE156" s="29"/>
      <c r="KYF156" s="29"/>
      <c r="KYG156" s="29"/>
      <c r="KYH156" s="29"/>
      <c r="KYI156" s="29"/>
      <c r="KYJ156" s="29"/>
      <c r="KYK156" s="29"/>
      <c r="KYL156" s="29"/>
      <c r="KYM156" s="29"/>
      <c r="KYN156" s="29"/>
      <c r="KYO156" s="29"/>
      <c r="KYP156" s="29"/>
      <c r="KYQ156" s="29"/>
      <c r="KYR156" s="29"/>
      <c r="KYS156" s="29"/>
      <c r="KYT156" s="29"/>
      <c r="KYU156" s="29"/>
      <c r="KYV156" s="29"/>
      <c r="KYW156" s="29"/>
      <c r="KYX156" s="29"/>
      <c r="KYY156" s="29"/>
      <c r="KYZ156" s="29"/>
      <c r="KZA156" s="29"/>
      <c r="KZB156" s="29"/>
      <c r="KZC156" s="29"/>
      <c r="KZD156" s="29"/>
      <c r="KZE156" s="29"/>
      <c r="KZF156" s="29"/>
      <c r="KZG156" s="29"/>
      <c r="KZH156" s="29"/>
      <c r="KZI156" s="29"/>
      <c r="KZJ156" s="29"/>
      <c r="KZK156" s="29"/>
      <c r="KZL156" s="29"/>
      <c r="KZM156" s="29"/>
      <c r="KZN156" s="29"/>
      <c r="KZO156" s="29"/>
      <c r="KZP156" s="29"/>
      <c r="KZQ156" s="29"/>
      <c r="KZR156" s="29"/>
      <c r="KZS156" s="29"/>
      <c r="KZT156" s="29"/>
      <c r="KZU156" s="29"/>
      <c r="KZV156" s="29"/>
      <c r="KZW156" s="29"/>
      <c r="KZX156" s="29"/>
      <c r="KZY156" s="29"/>
      <c r="KZZ156" s="29"/>
      <c r="LAA156" s="29"/>
      <c r="LAB156" s="29"/>
      <c r="LAC156" s="29"/>
      <c r="LAD156" s="29"/>
      <c r="LAE156" s="29"/>
      <c r="LAF156" s="29"/>
      <c r="LAG156" s="29"/>
      <c r="LAH156" s="29"/>
      <c r="LAI156" s="29"/>
      <c r="LAJ156" s="29"/>
      <c r="LAK156" s="29"/>
      <c r="LAL156" s="29"/>
      <c r="LAM156" s="29"/>
      <c r="LAN156" s="29"/>
      <c r="LAO156" s="29"/>
      <c r="LAP156" s="29"/>
      <c r="LAQ156" s="29"/>
      <c r="LAR156" s="29"/>
      <c r="LAS156" s="29"/>
      <c r="LAT156" s="29"/>
      <c r="LAU156" s="29"/>
      <c r="LAV156" s="29"/>
      <c r="LAW156" s="29"/>
      <c r="LAX156" s="29"/>
      <c r="LAY156" s="29"/>
      <c r="LAZ156" s="29"/>
      <c r="LBA156" s="29"/>
      <c r="LBB156" s="29"/>
      <c r="LBC156" s="29"/>
      <c r="LBD156" s="29"/>
      <c r="LBE156" s="29"/>
      <c r="LBF156" s="29"/>
      <c r="LBG156" s="29"/>
      <c r="LBH156" s="29"/>
      <c r="LBI156" s="29"/>
      <c r="LBJ156" s="29"/>
      <c r="LBK156" s="29"/>
      <c r="LBL156" s="29"/>
      <c r="LBM156" s="29"/>
      <c r="LBN156" s="29"/>
      <c r="LBO156" s="29"/>
      <c r="LBP156" s="29"/>
      <c r="LBQ156" s="29"/>
      <c r="LBR156" s="29"/>
      <c r="LBS156" s="29"/>
      <c r="LBT156" s="29"/>
      <c r="LBU156" s="29"/>
      <c r="LBV156" s="29"/>
      <c r="LBW156" s="29"/>
      <c r="LBX156" s="29"/>
      <c r="LBY156" s="29"/>
      <c r="LBZ156" s="29"/>
      <c r="LCA156" s="29"/>
      <c r="LCB156" s="29"/>
      <c r="LCC156" s="29"/>
      <c r="LCD156" s="29"/>
      <c r="LCE156" s="29"/>
      <c r="LCF156" s="29"/>
      <c r="LCG156" s="29"/>
      <c r="LCH156" s="29"/>
      <c r="LCI156" s="29"/>
      <c r="LCJ156" s="29"/>
      <c r="LCK156" s="29"/>
      <c r="LCL156" s="29"/>
      <c r="LCM156" s="29"/>
      <c r="LCN156" s="29"/>
      <c r="LCO156" s="29"/>
      <c r="LCP156" s="29"/>
      <c r="LCQ156" s="29"/>
      <c r="LCR156" s="29"/>
      <c r="LCS156" s="29"/>
      <c r="LCT156" s="29"/>
      <c r="LCU156" s="29"/>
      <c r="LCV156" s="29"/>
      <c r="LCW156" s="29"/>
      <c r="LCX156" s="29"/>
      <c r="LCY156" s="29"/>
      <c r="LCZ156" s="29"/>
      <c r="LDA156" s="29"/>
      <c r="LDB156" s="29"/>
      <c r="LDC156" s="29"/>
      <c r="LDD156" s="29"/>
      <c r="LDE156" s="29"/>
      <c r="LDF156" s="29"/>
      <c r="LDG156" s="29"/>
      <c r="LDH156" s="29"/>
      <c r="LDI156" s="29"/>
      <c r="LDJ156" s="29"/>
      <c r="LDK156" s="29"/>
      <c r="LDL156" s="29"/>
      <c r="LDM156" s="29"/>
      <c r="LDN156" s="29"/>
      <c r="LDO156" s="29"/>
      <c r="LDP156" s="29"/>
      <c r="LDQ156" s="29"/>
      <c r="LDR156" s="29"/>
      <c r="LDS156" s="29"/>
      <c r="LDT156" s="29"/>
      <c r="LDU156" s="29"/>
      <c r="LDV156" s="29"/>
      <c r="LDW156" s="29"/>
      <c r="LDX156" s="29"/>
      <c r="LDY156" s="29"/>
      <c r="LDZ156" s="29"/>
      <c r="LEA156" s="29"/>
      <c r="LEB156" s="29"/>
      <c r="LEC156" s="29"/>
      <c r="LED156" s="29"/>
      <c r="LEE156" s="29"/>
      <c r="LEF156" s="29"/>
      <c r="LEG156" s="29"/>
      <c r="LEH156" s="29"/>
      <c r="LEI156" s="29"/>
      <c r="LEJ156" s="29"/>
      <c r="LEK156" s="29"/>
      <c r="LEL156" s="29"/>
      <c r="LEM156" s="29"/>
      <c r="LEN156" s="29"/>
      <c r="LEO156" s="29"/>
      <c r="LEP156" s="29"/>
      <c r="LEQ156" s="29"/>
      <c r="LER156" s="29"/>
      <c r="LES156" s="29"/>
      <c r="LET156" s="29"/>
      <c r="LEU156" s="29"/>
      <c r="LEV156" s="29"/>
      <c r="LEW156" s="29"/>
      <c r="LEX156" s="29"/>
      <c r="LEY156" s="29"/>
      <c r="LEZ156" s="29"/>
      <c r="LFA156" s="29"/>
      <c r="LFB156" s="29"/>
      <c r="LFC156" s="29"/>
      <c r="LFD156" s="29"/>
      <c r="LFE156" s="29"/>
      <c r="LFF156" s="29"/>
      <c r="LFG156" s="29"/>
      <c r="LFH156" s="29"/>
      <c r="LFI156" s="29"/>
      <c r="LFJ156" s="29"/>
      <c r="LFK156" s="29"/>
      <c r="LFL156" s="29"/>
      <c r="LFM156" s="29"/>
      <c r="LFN156" s="29"/>
      <c r="LFO156" s="29"/>
      <c r="LFP156" s="29"/>
      <c r="LFQ156" s="29"/>
      <c r="LFR156" s="29"/>
      <c r="LFS156" s="29"/>
      <c r="LFT156" s="29"/>
      <c r="LFU156" s="29"/>
      <c r="LFV156" s="29"/>
      <c r="LFW156" s="29"/>
      <c r="LFX156" s="29"/>
      <c r="LFY156" s="29"/>
      <c r="LFZ156" s="29"/>
      <c r="LGA156" s="29"/>
      <c r="LGB156" s="29"/>
      <c r="LGC156" s="29"/>
      <c r="LGD156" s="29"/>
      <c r="LGE156" s="29"/>
      <c r="LGF156" s="29"/>
      <c r="LGG156" s="29"/>
      <c r="LGH156" s="29"/>
      <c r="LGI156" s="29"/>
      <c r="LGJ156" s="29"/>
      <c r="LGK156" s="29"/>
      <c r="LGL156" s="29"/>
      <c r="LGM156" s="29"/>
      <c r="LGN156" s="29"/>
      <c r="LGO156" s="29"/>
      <c r="LGP156" s="29"/>
      <c r="LGQ156" s="29"/>
      <c r="LGR156" s="29"/>
      <c r="LGS156" s="29"/>
      <c r="LGT156" s="29"/>
      <c r="LGU156" s="29"/>
      <c r="LGV156" s="29"/>
      <c r="LGW156" s="29"/>
      <c r="LGX156" s="29"/>
      <c r="LGY156" s="29"/>
      <c r="LGZ156" s="29"/>
      <c r="LHA156" s="29"/>
      <c r="LHB156" s="29"/>
      <c r="LHC156" s="29"/>
      <c r="LHD156" s="29"/>
      <c r="LHE156" s="29"/>
      <c r="LHF156" s="29"/>
      <c r="LHG156" s="29"/>
      <c r="LHH156" s="29"/>
      <c r="LHI156" s="29"/>
      <c r="LHJ156" s="29"/>
      <c r="LHK156" s="29"/>
      <c r="LHL156" s="29"/>
      <c r="LHM156" s="29"/>
      <c r="LHN156" s="29"/>
      <c r="LHO156" s="29"/>
      <c r="LHP156" s="29"/>
      <c r="LHQ156" s="29"/>
      <c r="LHR156" s="29"/>
      <c r="LHS156" s="29"/>
      <c r="LHT156" s="29"/>
      <c r="LHU156" s="29"/>
      <c r="LHV156" s="29"/>
      <c r="LHW156" s="29"/>
      <c r="LHX156" s="29"/>
      <c r="LHY156" s="29"/>
      <c r="LHZ156" s="29"/>
      <c r="LIA156" s="29"/>
      <c r="LIB156" s="29"/>
      <c r="LIC156" s="29"/>
      <c r="LID156" s="29"/>
      <c r="LIE156" s="29"/>
      <c r="LIF156" s="29"/>
      <c r="LIG156" s="29"/>
      <c r="LIH156" s="29"/>
      <c r="LII156" s="29"/>
      <c r="LIJ156" s="29"/>
      <c r="LIK156" s="29"/>
      <c r="LIL156" s="29"/>
      <c r="LIM156" s="29"/>
      <c r="LIN156" s="29"/>
      <c r="LIO156" s="29"/>
      <c r="LIP156" s="29"/>
      <c r="LIQ156" s="29"/>
      <c r="LIR156" s="29"/>
      <c r="LIS156" s="29"/>
      <c r="LIT156" s="29"/>
      <c r="LIU156" s="29"/>
      <c r="LIV156" s="29"/>
      <c r="LIW156" s="29"/>
      <c r="LIX156" s="29"/>
      <c r="LIY156" s="29"/>
      <c r="LIZ156" s="29"/>
      <c r="LJA156" s="29"/>
      <c r="LJB156" s="29"/>
      <c r="LJC156" s="29"/>
      <c r="LJD156" s="29"/>
      <c r="LJE156" s="29"/>
      <c r="LJF156" s="29"/>
      <c r="LJG156" s="29"/>
      <c r="LJH156" s="29"/>
      <c r="LJI156" s="29"/>
      <c r="LJJ156" s="29"/>
      <c r="LJK156" s="29"/>
      <c r="LJL156" s="29"/>
      <c r="LJM156" s="29"/>
      <c r="LJN156" s="29"/>
      <c r="LJO156" s="29"/>
      <c r="LJP156" s="29"/>
      <c r="LJQ156" s="29"/>
      <c r="LJR156" s="29"/>
      <c r="LJS156" s="29"/>
      <c r="LJT156" s="29"/>
      <c r="LJU156" s="29"/>
      <c r="LJV156" s="29"/>
      <c r="LJW156" s="29"/>
      <c r="LJX156" s="29"/>
      <c r="LJY156" s="29"/>
      <c r="LJZ156" s="29"/>
      <c r="LKA156" s="29"/>
      <c r="LKB156" s="29"/>
      <c r="LKC156" s="29"/>
      <c r="LKD156" s="29"/>
      <c r="LKE156" s="29"/>
      <c r="LKF156" s="29"/>
      <c r="LKG156" s="29"/>
      <c r="LKH156" s="29"/>
      <c r="LKI156" s="29"/>
      <c r="LKJ156" s="29"/>
      <c r="LKK156" s="29"/>
      <c r="LKL156" s="29"/>
      <c r="LKM156" s="29"/>
      <c r="LKN156" s="29"/>
      <c r="LKO156" s="29"/>
      <c r="LKP156" s="29"/>
      <c r="LKQ156" s="29"/>
      <c r="LKR156" s="29"/>
      <c r="LKS156" s="29"/>
      <c r="LKT156" s="29"/>
      <c r="LKU156" s="29"/>
      <c r="LKV156" s="29"/>
      <c r="LKW156" s="29"/>
      <c r="LKX156" s="29"/>
      <c r="LKY156" s="29"/>
      <c r="LKZ156" s="29"/>
      <c r="LLA156" s="29"/>
      <c r="LLB156" s="29"/>
      <c r="LLC156" s="29"/>
      <c r="LLD156" s="29"/>
      <c r="LLE156" s="29"/>
      <c r="LLF156" s="29"/>
      <c r="LLG156" s="29"/>
      <c r="LLH156" s="29"/>
      <c r="LLI156" s="29"/>
      <c r="LLJ156" s="29"/>
      <c r="LLK156" s="29"/>
      <c r="LLL156" s="29"/>
      <c r="LLM156" s="29"/>
      <c r="LLN156" s="29"/>
      <c r="LLO156" s="29"/>
      <c r="LLP156" s="29"/>
      <c r="LLQ156" s="29"/>
      <c r="LLR156" s="29"/>
      <c r="LLS156" s="29"/>
      <c r="LLT156" s="29"/>
      <c r="LLU156" s="29"/>
      <c r="LLV156" s="29"/>
      <c r="LLW156" s="29"/>
      <c r="LLX156" s="29"/>
      <c r="LLY156" s="29"/>
      <c r="LLZ156" s="29"/>
      <c r="LMA156" s="29"/>
      <c r="LMB156" s="29"/>
      <c r="LMC156" s="29"/>
      <c r="LMD156" s="29"/>
      <c r="LME156" s="29"/>
      <c r="LMF156" s="29"/>
      <c r="LMG156" s="29"/>
      <c r="LMH156" s="29"/>
      <c r="LMI156" s="29"/>
      <c r="LMJ156" s="29"/>
      <c r="LMK156" s="29"/>
      <c r="LML156" s="29"/>
      <c r="LMM156" s="29"/>
      <c r="LMN156" s="29"/>
      <c r="LMO156" s="29"/>
      <c r="LMP156" s="29"/>
      <c r="LMQ156" s="29"/>
      <c r="LMR156" s="29"/>
      <c r="LMS156" s="29"/>
      <c r="LMT156" s="29"/>
      <c r="LMU156" s="29"/>
      <c r="LMV156" s="29"/>
      <c r="LMW156" s="29"/>
      <c r="LMX156" s="29"/>
      <c r="LMY156" s="29"/>
      <c r="LMZ156" s="29"/>
      <c r="LNA156" s="29"/>
      <c r="LNB156" s="29"/>
      <c r="LNC156" s="29"/>
      <c r="LND156" s="29"/>
      <c r="LNE156" s="29"/>
      <c r="LNF156" s="29"/>
      <c r="LNG156" s="29"/>
      <c r="LNH156" s="29"/>
      <c r="LNI156" s="29"/>
      <c r="LNJ156" s="29"/>
      <c r="LNK156" s="29"/>
      <c r="LNL156" s="29"/>
      <c r="LNM156" s="29"/>
      <c r="LNN156" s="29"/>
      <c r="LNO156" s="29"/>
      <c r="LNP156" s="29"/>
      <c r="LNQ156" s="29"/>
      <c r="LNR156" s="29"/>
      <c r="LNS156" s="29"/>
      <c r="LNT156" s="29"/>
      <c r="LNU156" s="29"/>
      <c r="LNV156" s="29"/>
      <c r="LNW156" s="29"/>
      <c r="LNX156" s="29"/>
      <c r="LNY156" s="29"/>
      <c r="LNZ156" s="29"/>
      <c r="LOA156" s="29"/>
      <c r="LOB156" s="29"/>
      <c r="LOC156" s="29"/>
      <c r="LOD156" s="29"/>
      <c r="LOE156" s="29"/>
      <c r="LOF156" s="29"/>
      <c r="LOG156" s="29"/>
      <c r="LOH156" s="29"/>
      <c r="LOI156" s="29"/>
      <c r="LOJ156" s="29"/>
      <c r="LOK156" s="29"/>
      <c r="LOL156" s="29"/>
      <c r="LOM156" s="29"/>
      <c r="LON156" s="29"/>
      <c r="LOO156" s="29"/>
      <c r="LOP156" s="29"/>
      <c r="LOQ156" s="29"/>
      <c r="LOR156" s="29"/>
      <c r="LOS156" s="29"/>
      <c r="LOT156" s="29"/>
      <c r="LOU156" s="29"/>
      <c r="LOV156" s="29"/>
      <c r="LOW156" s="29"/>
      <c r="LOX156" s="29"/>
      <c r="LOY156" s="29"/>
      <c r="LOZ156" s="29"/>
      <c r="LPA156" s="29"/>
      <c r="LPB156" s="29"/>
      <c r="LPC156" s="29"/>
      <c r="LPD156" s="29"/>
      <c r="LPE156" s="29"/>
      <c r="LPF156" s="29"/>
      <c r="LPG156" s="29"/>
      <c r="LPH156" s="29"/>
      <c r="LPI156" s="29"/>
      <c r="LPJ156" s="29"/>
      <c r="LPK156" s="29"/>
      <c r="LPL156" s="29"/>
      <c r="LPM156" s="29"/>
      <c r="LPN156" s="29"/>
      <c r="LPO156" s="29"/>
      <c r="LPP156" s="29"/>
      <c r="LPQ156" s="29"/>
      <c r="LPR156" s="29"/>
      <c r="LPS156" s="29"/>
      <c r="LPT156" s="29"/>
      <c r="LPU156" s="29"/>
      <c r="LPV156" s="29"/>
      <c r="LPW156" s="29"/>
      <c r="LPX156" s="29"/>
      <c r="LPY156" s="29"/>
      <c r="LPZ156" s="29"/>
      <c r="LQA156" s="29"/>
      <c r="LQB156" s="29"/>
      <c r="LQC156" s="29"/>
      <c r="LQD156" s="29"/>
      <c r="LQE156" s="29"/>
      <c r="LQF156" s="29"/>
      <c r="LQG156" s="29"/>
      <c r="LQH156" s="29"/>
      <c r="LQI156" s="29"/>
      <c r="LQJ156" s="29"/>
      <c r="LQK156" s="29"/>
      <c r="LQL156" s="29"/>
      <c r="LQM156" s="29"/>
      <c r="LQN156" s="29"/>
      <c r="LQO156" s="29"/>
      <c r="LQP156" s="29"/>
      <c r="LQQ156" s="29"/>
      <c r="LQR156" s="29"/>
      <c r="LQS156" s="29"/>
      <c r="LQT156" s="29"/>
      <c r="LQU156" s="29"/>
      <c r="LQV156" s="29"/>
      <c r="LQW156" s="29"/>
      <c r="LQX156" s="29"/>
      <c r="LQY156" s="29"/>
      <c r="LQZ156" s="29"/>
      <c r="LRA156" s="29"/>
      <c r="LRB156" s="29"/>
      <c r="LRC156" s="29"/>
      <c r="LRD156" s="29"/>
      <c r="LRE156" s="29"/>
      <c r="LRF156" s="29"/>
      <c r="LRG156" s="29"/>
      <c r="LRH156" s="29"/>
      <c r="LRI156" s="29"/>
      <c r="LRJ156" s="29"/>
      <c r="LRK156" s="29"/>
      <c r="LRL156" s="29"/>
      <c r="LRM156" s="29"/>
      <c r="LRN156" s="29"/>
      <c r="LRO156" s="29"/>
      <c r="LRP156" s="29"/>
      <c r="LRQ156" s="29"/>
      <c r="LRR156" s="29"/>
      <c r="LRS156" s="29"/>
      <c r="LRT156" s="29"/>
      <c r="LRU156" s="29"/>
      <c r="LRV156" s="29"/>
      <c r="LRW156" s="29"/>
      <c r="LRX156" s="29"/>
      <c r="LRY156" s="29"/>
      <c r="LRZ156" s="29"/>
      <c r="LSA156" s="29"/>
      <c r="LSB156" s="29"/>
      <c r="LSC156" s="29"/>
      <c r="LSD156" s="29"/>
      <c r="LSE156" s="29"/>
      <c r="LSF156" s="29"/>
      <c r="LSG156" s="29"/>
      <c r="LSH156" s="29"/>
      <c r="LSI156" s="29"/>
      <c r="LSJ156" s="29"/>
      <c r="LSK156" s="29"/>
      <c r="LSL156" s="29"/>
      <c r="LSM156" s="29"/>
      <c r="LSN156" s="29"/>
      <c r="LSO156" s="29"/>
      <c r="LSP156" s="29"/>
      <c r="LSQ156" s="29"/>
      <c r="LSR156" s="29"/>
      <c r="LSS156" s="29"/>
      <c r="LST156" s="29"/>
      <c r="LSU156" s="29"/>
      <c r="LSV156" s="29"/>
      <c r="LSW156" s="29"/>
      <c r="LSX156" s="29"/>
      <c r="LSY156" s="29"/>
      <c r="LSZ156" s="29"/>
      <c r="LTA156" s="29"/>
      <c r="LTB156" s="29"/>
      <c r="LTC156" s="29"/>
      <c r="LTD156" s="29"/>
      <c r="LTE156" s="29"/>
      <c r="LTF156" s="29"/>
      <c r="LTG156" s="29"/>
      <c r="LTH156" s="29"/>
      <c r="LTI156" s="29"/>
      <c r="LTJ156" s="29"/>
      <c r="LTK156" s="29"/>
      <c r="LTL156" s="29"/>
      <c r="LTM156" s="29"/>
      <c r="LTN156" s="29"/>
      <c r="LTO156" s="29"/>
      <c r="LTP156" s="29"/>
      <c r="LTQ156" s="29"/>
      <c r="LTR156" s="29"/>
      <c r="LTS156" s="29"/>
      <c r="LTT156" s="29"/>
      <c r="LTU156" s="29"/>
      <c r="LTV156" s="29"/>
      <c r="LTW156" s="29"/>
      <c r="LTX156" s="29"/>
      <c r="LTY156" s="29"/>
      <c r="LTZ156" s="29"/>
      <c r="LUA156" s="29"/>
      <c r="LUB156" s="29"/>
      <c r="LUC156" s="29"/>
      <c r="LUD156" s="29"/>
      <c r="LUE156" s="29"/>
      <c r="LUF156" s="29"/>
      <c r="LUG156" s="29"/>
      <c r="LUH156" s="29"/>
      <c r="LUI156" s="29"/>
      <c r="LUJ156" s="29"/>
      <c r="LUK156" s="29"/>
      <c r="LUL156" s="29"/>
      <c r="LUM156" s="29"/>
      <c r="LUN156" s="29"/>
      <c r="LUO156" s="29"/>
      <c r="LUP156" s="29"/>
      <c r="LUQ156" s="29"/>
      <c r="LUR156" s="29"/>
      <c r="LUS156" s="29"/>
      <c r="LUT156" s="29"/>
      <c r="LUU156" s="29"/>
      <c r="LUV156" s="29"/>
      <c r="LUW156" s="29"/>
      <c r="LUX156" s="29"/>
      <c r="LUY156" s="29"/>
      <c r="LUZ156" s="29"/>
      <c r="LVA156" s="29"/>
      <c r="LVB156" s="29"/>
      <c r="LVC156" s="29"/>
      <c r="LVD156" s="29"/>
      <c r="LVE156" s="29"/>
      <c r="LVF156" s="29"/>
      <c r="LVG156" s="29"/>
      <c r="LVH156" s="29"/>
      <c r="LVI156" s="29"/>
      <c r="LVJ156" s="29"/>
      <c r="LVK156" s="29"/>
      <c r="LVL156" s="29"/>
      <c r="LVM156" s="29"/>
      <c r="LVN156" s="29"/>
      <c r="LVO156" s="29"/>
      <c r="LVP156" s="29"/>
      <c r="LVQ156" s="29"/>
      <c r="LVR156" s="29"/>
      <c r="LVS156" s="29"/>
      <c r="LVT156" s="29"/>
      <c r="LVU156" s="29"/>
      <c r="LVV156" s="29"/>
      <c r="LVW156" s="29"/>
      <c r="LVX156" s="29"/>
      <c r="LVY156" s="29"/>
      <c r="LVZ156" s="29"/>
      <c r="LWA156" s="29"/>
      <c r="LWB156" s="29"/>
      <c r="LWC156" s="29"/>
      <c r="LWD156" s="29"/>
      <c r="LWE156" s="29"/>
      <c r="LWF156" s="29"/>
      <c r="LWG156" s="29"/>
      <c r="LWH156" s="29"/>
      <c r="LWI156" s="29"/>
      <c r="LWJ156" s="29"/>
      <c r="LWK156" s="29"/>
      <c r="LWL156" s="29"/>
      <c r="LWM156" s="29"/>
      <c r="LWN156" s="29"/>
      <c r="LWO156" s="29"/>
      <c r="LWP156" s="29"/>
      <c r="LWQ156" s="29"/>
      <c r="LWR156" s="29"/>
      <c r="LWS156" s="29"/>
      <c r="LWT156" s="29"/>
      <c r="LWU156" s="29"/>
      <c r="LWV156" s="29"/>
      <c r="LWW156" s="29"/>
      <c r="LWX156" s="29"/>
      <c r="LWY156" s="29"/>
      <c r="LWZ156" s="29"/>
      <c r="LXA156" s="29"/>
      <c r="LXB156" s="29"/>
      <c r="LXC156" s="29"/>
      <c r="LXD156" s="29"/>
      <c r="LXE156" s="29"/>
      <c r="LXF156" s="29"/>
      <c r="LXG156" s="29"/>
      <c r="LXH156" s="29"/>
      <c r="LXI156" s="29"/>
      <c r="LXJ156" s="29"/>
      <c r="LXK156" s="29"/>
      <c r="LXL156" s="29"/>
      <c r="LXM156" s="29"/>
      <c r="LXN156" s="29"/>
      <c r="LXO156" s="29"/>
      <c r="LXP156" s="29"/>
      <c r="LXQ156" s="29"/>
      <c r="LXR156" s="29"/>
      <c r="LXS156" s="29"/>
      <c r="LXT156" s="29"/>
      <c r="LXU156" s="29"/>
      <c r="LXV156" s="29"/>
      <c r="LXW156" s="29"/>
      <c r="LXX156" s="29"/>
      <c r="LXY156" s="29"/>
      <c r="LXZ156" s="29"/>
      <c r="LYA156" s="29"/>
      <c r="LYB156" s="29"/>
      <c r="LYC156" s="29"/>
      <c r="LYD156" s="29"/>
      <c r="LYE156" s="29"/>
      <c r="LYF156" s="29"/>
      <c r="LYG156" s="29"/>
      <c r="LYH156" s="29"/>
      <c r="LYI156" s="29"/>
      <c r="LYJ156" s="29"/>
      <c r="LYK156" s="29"/>
      <c r="LYL156" s="29"/>
      <c r="LYM156" s="29"/>
      <c r="LYN156" s="29"/>
      <c r="LYO156" s="29"/>
      <c r="LYP156" s="29"/>
      <c r="LYQ156" s="29"/>
      <c r="LYR156" s="29"/>
      <c r="LYS156" s="29"/>
      <c r="LYT156" s="29"/>
      <c r="LYU156" s="29"/>
      <c r="LYV156" s="29"/>
      <c r="LYW156" s="29"/>
      <c r="LYX156" s="29"/>
      <c r="LYY156" s="29"/>
      <c r="LYZ156" s="29"/>
      <c r="LZA156" s="29"/>
      <c r="LZB156" s="29"/>
      <c r="LZC156" s="29"/>
      <c r="LZD156" s="29"/>
      <c r="LZE156" s="29"/>
      <c r="LZF156" s="29"/>
      <c r="LZG156" s="29"/>
      <c r="LZH156" s="29"/>
      <c r="LZI156" s="29"/>
      <c r="LZJ156" s="29"/>
      <c r="LZK156" s="29"/>
      <c r="LZL156" s="29"/>
      <c r="LZM156" s="29"/>
      <c r="LZN156" s="29"/>
      <c r="LZO156" s="29"/>
      <c r="LZP156" s="29"/>
      <c r="LZQ156" s="29"/>
      <c r="LZR156" s="29"/>
      <c r="LZS156" s="29"/>
      <c r="LZT156" s="29"/>
      <c r="LZU156" s="29"/>
      <c r="LZV156" s="29"/>
      <c r="LZW156" s="29"/>
      <c r="LZX156" s="29"/>
      <c r="LZY156" s="29"/>
      <c r="LZZ156" s="29"/>
      <c r="MAA156" s="29"/>
      <c r="MAB156" s="29"/>
      <c r="MAC156" s="29"/>
      <c r="MAD156" s="29"/>
      <c r="MAE156" s="29"/>
      <c r="MAF156" s="29"/>
      <c r="MAG156" s="29"/>
      <c r="MAH156" s="29"/>
      <c r="MAI156" s="29"/>
      <c r="MAJ156" s="29"/>
      <c r="MAK156" s="29"/>
      <c r="MAL156" s="29"/>
      <c r="MAM156" s="29"/>
      <c r="MAN156" s="29"/>
      <c r="MAO156" s="29"/>
      <c r="MAP156" s="29"/>
      <c r="MAQ156" s="29"/>
      <c r="MAR156" s="29"/>
      <c r="MAS156" s="29"/>
      <c r="MAT156" s="29"/>
      <c r="MAU156" s="29"/>
      <c r="MAV156" s="29"/>
      <c r="MAW156" s="29"/>
      <c r="MAX156" s="29"/>
      <c r="MAY156" s="29"/>
      <c r="MAZ156" s="29"/>
      <c r="MBA156" s="29"/>
      <c r="MBB156" s="29"/>
      <c r="MBC156" s="29"/>
      <c r="MBD156" s="29"/>
      <c r="MBE156" s="29"/>
      <c r="MBF156" s="29"/>
      <c r="MBG156" s="29"/>
      <c r="MBH156" s="29"/>
      <c r="MBI156" s="29"/>
      <c r="MBJ156" s="29"/>
      <c r="MBK156" s="29"/>
      <c r="MBL156" s="29"/>
      <c r="MBM156" s="29"/>
      <c r="MBN156" s="29"/>
      <c r="MBO156" s="29"/>
      <c r="MBP156" s="29"/>
      <c r="MBQ156" s="29"/>
      <c r="MBR156" s="29"/>
      <c r="MBS156" s="29"/>
      <c r="MBT156" s="29"/>
      <c r="MBU156" s="29"/>
      <c r="MBV156" s="29"/>
      <c r="MBW156" s="29"/>
      <c r="MBX156" s="29"/>
      <c r="MBY156" s="29"/>
      <c r="MBZ156" s="29"/>
      <c r="MCA156" s="29"/>
      <c r="MCB156" s="29"/>
      <c r="MCC156" s="29"/>
      <c r="MCD156" s="29"/>
      <c r="MCE156" s="29"/>
      <c r="MCF156" s="29"/>
      <c r="MCG156" s="29"/>
      <c r="MCH156" s="29"/>
      <c r="MCI156" s="29"/>
      <c r="MCJ156" s="29"/>
      <c r="MCK156" s="29"/>
      <c r="MCL156" s="29"/>
      <c r="MCM156" s="29"/>
      <c r="MCN156" s="29"/>
      <c r="MCO156" s="29"/>
      <c r="MCP156" s="29"/>
      <c r="MCQ156" s="29"/>
      <c r="MCR156" s="29"/>
      <c r="MCS156" s="29"/>
      <c r="MCT156" s="29"/>
      <c r="MCU156" s="29"/>
      <c r="MCV156" s="29"/>
      <c r="MCW156" s="29"/>
      <c r="MCX156" s="29"/>
      <c r="MCY156" s="29"/>
      <c r="MCZ156" s="29"/>
      <c r="MDA156" s="29"/>
      <c r="MDB156" s="29"/>
      <c r="MDC156" s="29"/>
      <c r="MDD156" s="29"/>
      <c r="MDE156" s="29"/>
      <c r="MDF156" s="29"/>
      <c r="MDG156" s="29"/>
      <c r="MDH156" s="29"/>
      <c r="MDI156" s="29"/>
      <c r="MDJ156" s="29"/>
      <c r="MDK156" s="29"/>
      <c r="MDL156" s="29"/>
      <c r="MDM156" s="29"/>
      <c r="MDN156" s="29"/>
      <c r="MDO156" s="29"/>
      <c r="MDP156" s="29"/>
      <c r="MDQ156" s="29"/>
      <c r="MDR156" s="29"/>
      <c r="MDS156" s="29"/>
      <c r="MDT156" s="29"/>
      <c r="MDU156" s="29"/>
      <c r="MDV156" s="29"/>
      <c r="MDW156" s="29"/>
      <c r="MDX156" s="29"/>
      <c r="MDY156" s="29"/>
      <c r="MDZ156" s="29"/>
      <c r="MEA156" s="29"/>
      <c r="MEB156" s="29"/>
      <c r="MEC156" s="29"/>
      <c r="MED156" s="29"/>
      <c r="MEE156" s="29"/>
      <c r="MEF156" s="29"/>
      <c r="MEG156" s="29"/>
      <c r="MEH156" s="29"/>
      <c r="MEI156" s="29"/>
      <c r="MEJ156" s="29"/>
      <c r="MEK156" s="29"/>
      <c r="MEL156" s="29"/>
      <c r="MEM156" s="29"/>
      <c r="MEN156" s="29"/>
      <c r="MEO156" s="29"/>
      <c r="MEP156" s="29"/>
      <c r="MEQ156" s="29"/>
      <c r="MER156" s="29"/>
      <c r="MES156" s="29"/>
      <c r="MET156" s="29"/>
      <c r="MEU156" s="29"/>
      <c r="MEV156" s="29"/>
      <c r="MEW156" s="29"/>
      <c r="MEX156" s="29"/>
      <c r="MEY156" s="29"/>
      <c r="MEZ156" s="29"/>
      <c r="MFA156" s="29"/>
      <c r="MFB156" s="29"/>
      <c r="MFC156" s="29"/>
      <c r="MFD156" s="29"/>
      <c r="MFE156" s="29"/>
      <c r="MFF156" s="29"/>
      <c r="MFG156" s="29"/>
      <c r="MFH156" s="29"/>
      <c r="MFI156" s="29"/>
      <c r="MFJ156" s="29"/>
      <c r="MFK156" s="29"/>
      <c r="MFL156" s="29"/>
      <c r="MFM156" s="29"/>
      <c r="MFN156" s="29"/>
      <c r="MFO156" s="29"/>
      <c r="MFP156" s="29"/>
      <c r="MFQ156" s="29"/>
      <c r="MFR156" s="29"/>
      <c r="MFS156" s="29"/>
      <c r="MFT156" s="29"/>
      <c r="MFU156" s="29"/>
      <c r="MFV156" s="29"/>
      <c r="MFW156" s="29"/>
      <c r="MFX156" s="29"/>
      <c r="MFY156" s="29"/>
      <c r="MFZ156" s="29"/>
      <c r="MGA156" s="29"/>
      <c r="MGB156" s="29"/>
      <c r="MGC156" s="29"/>
      <c r="MGD156" s="29"/>
      <c r="MGE156" s="29"/>
      <c r="MGF156" s="29"/>
      <c r="MGG156" s="29"/>
      <c r="MGH156" s="29"/>
      <c r="MGI156" s="29"/>
      <c r="MGJ156" s="29"/>
      <c r="MGK156" s="29"/>
      <c r="MGL156" s="29"/>
      <c r="MGM156" s="29"/>
      <c r="MGN156" s="29"/>
      <c r="MGO156" s="29"/>
      <c r="MGP156" s="29"/>
      <c r="MGQ156" s="29"/>
      <c r="MGR156" s="29"/>
      <c r="MGS156" s="29"/>
      <c r="MGT156" s="29"/>
      <c r="MGU156" s="29"/>
      <c r="MGV156" s="29"/>
      <c r="MGW156" s="29"/>
      <c r="MGX156" s="29"/>
      <c r="MGY156" s="29"/>
      <c r="MGZ156" s="29"/>
      <c r="MHA156" s="29"/>
      <c r="MHB156" s="29"/>
      <c r="MHC156" s="29"/>
      <c r="MHD156" s="29"/>
      <c r="MHE156" s="29"/>
      <c r="MHF156" s="29"/>
      <c r="MHG156" s="29"/>
      <c r="MHH156" s="29"/>
      <c r="MHI156" s="29"/>
      <c r="MHJ156" s="29"/>
      <c r="MHK156" s="29"/>
      <c r="MHL156" s="29"/>
      <c r="MHM156" s="29"/>
      <c r="MHN156" s="29"/>
      <c r="MHO156" s="29"/>
      <c r="MHP156" s="29"/>
      <c r="MHQ156" s="29"/>
      <c r="MHR156" s="29"/>
      <c r="MHS156" s="29"/>
      <c r="MHT156" s="29"/>
      <c r="MHU156" s="29"/>
      <c r="MHV156" s="29"/>
      <c r="MHW156" s="29"/>
      <c r="MHX156" s="29"/>
      <c r="MHY156" s="29"/>
      <c r="MHZ156" s="29"/>
      <c r="MIA156" s="29"/>
      <c r="MIB156" s="29"/>
      <c r="MIC156" s="29"/>
      <c r="MID156" s="29"/>
      <c r="MIE156" s="29"/>
      <c r="MIF156" s="29"/>
      <c r="MIG156" s="29"/>
      <c r="MIH156" s="29"/>
      <c r="MII156" s="29"/>
      <c r="MIJ156" s="29"/>
      <c r="MIK156" s="29"/>
      <c r="MIL156" s="29"/>
      <c r="MIM156" s="29"/>
      <c r="MIN156" s="29"/>
      <c r="MIO156" s="29"/>
      <c r="MIP156" s="29"/>
      <c r="MIQ156" s="29"/>
      <c r="MIR156" s="29"/>
      <c r="MIS156" s="29"/>
      <c r="MIT156" s="29"/>
      <c r="MIU156" s="29"/>
      <c r="MIV156" s="29"/>
      <c r="MIW156" s="29"/>
      <c r="MIX156" s="29"/>
      <c r="MIY156" s="29"/>
      <c r="MIZ156" s="29"/>
      <c r="MJA156" s="29"/>
      <c r="MJB156" s="29"/>
      <c r="MJC156" s="29"/>
      <c r="MJD156" s="29"/>
      <c r="MJE156" s="29"/>
      <c r="MJF156" s="29"/>
      <c r="MJG156" s="29"/>
      <c r="MJH156" s="29"/>
      <c r="MJI156" s="29"/>
      <c r="MJJ156" s="29"/>
      <c r="MJK156" s="29"/>
      <c r="MJL156" s="29"/>
      <c r="MJM156" s="29"/>
      <c r="MJN156" s="29"/>
      <c r="MJO156" s="29"/>
      <c r="MJP156" s="29"/>
      <c r="MJQ156" s="29"/>
      <c r="MJR156" s="29"/>
      <c r="MJS156" s="29"/>
      <c r="MJT156" s="29"/>
      <c r="MJU156" s="29"/>
      <c r="MJV156" s="29"/>
      <c r="MJW156" s="29"/>
      <c r="MJX156" s="29"/>
      <c r="MJY156" s="29"/>
      <c r="MJZ156" s="29"/>
      <c r="MKA156" s="29"/>
      <c r="MKB156" s="29"/>
      <c r="MKC156" s="29"/>
      <c r="MKD156" s="29"/>
      <c r="MKE156" s="29"/>
      <c r="MKF156" s="29"/>
      <c r="MKG156" s="29"/>
      <c r="MKH156" s="29"/>
      <c r="MKI156" s="29"/>
      <c r="MKJ156" s="29"/>
      <c r="MKK156" s="29"/>
      <c r="MKL156" s="29"/>
      <c r="MKM156" s="29"/>
      <c r="MKN156" s="29"/>
      <c r="MKO156" s="29"/>
      <c r="MKP156" s="29"/>
      <c r="MKQ156" s="29"/>
      <c r="MKR156" s="29"/>
      <c r="MKS156" s="29"/>
      <c r="MKT156" s="29"/>
      <c r="MKU156" s="29"/>
      <c r="MKV156" s="29"/>
      <c r="MKW156" s="29"/>
      <c r="MKX156" s="29"/>
      <c r="MKY156" s="29"/>
      <c r="MKZ156" s="29"/>
      <c r="MLA156" s="29"/>
      <c r="MLB156" s="29"/>
      <c r="MLC156" s="29"/>
      <c r="MLD156" s="29"/>
      <c r="MLE156" s="29"/>
      <c r="MLF156" s="29"/>
      <c r="MLG156" s="29"/>
      <c r="MLH156" s="29"/>
      <c r="MLI156" s="29"/>
      <c r="MLJ156" s="29"/>
      <c r="MLK156" s="29"/>
      <c r="MLL156" s="29"/>
      <c r="MLM156" s="29"/>
      <c r="MLN156" s="29"/>
      <c r="MLO156" s="29"/>
      <c r="MLP156" s="29"/>
      <c r="MLQ156" s="29"/>
      <c r="MLR156" s="29"/>
      <c r="MLS156" s="29"/>
      <c r="MLT156" s="29"/>
      <c r="MLU156" s="29"/>
      <c r="MLV156" s="29"/>
      <c r="MLW156" s="29"/>
      <c r="MLX156" s="29"/>
      <c r="MLY156" s="29"/>
      <c r="MLZ156" s="29"/>
      <c r="MMA156" s="29"/>
      <c r="MMB156" s="29"/>
      <c r="MMC156" s="29"/>
      <c r="MMD156" s="29"/>
      <c r="MME156" s="29"/>
      <c r="MMF156" s="29"/>
      <c r="MMG156" s="29"/>
      <c r="MMH156" s="29"/>
      <c r="MMI156" s="29"/>
      <c r="MMJ156" s="29"/>
      <c r="MMK156" s="29"/>
      <c r="MML156" s="29"/>
      <c r="MMM156" s="29"/>
      <c r="MMN156" s="29"/>
      <c r="MMO156" s="29"/>
      <c r="MMP156" s="29"/>
      <c r="MMQ156" s="29"/>
      <c r="MMR156" s="29"/>
      <c r="MMS156" s="29"/>
      <c r="MMT156" s="29"/>
      <c r="MMU156" s="29"/>
      <c r="MMV156" s="29"/>
      <c r="MMW156" s="29"/>
      <c r="MMX156" s="29"/>
      <c r="MMY156" s="29"/>
      <c r="MMZ156" s="29"/>
      <c r="MNA156" s="29"/>
      <c r="MNB156" s="29"/>
      <c r="MNC156" s="29"/>
      <c r="MND156" s="29"/>
      <c r="MNE156" s="29"/>
      <c r="MNF156" s="29"/>
      <c r="MNG156" s="29"/>
      <c r="MNH156" s="29"/>
      <c r="MNI156" s="29"/>
      <c r="MNJ156" s="29"/>
      <c r="MNK156" s="29"/>
      <c r="MNL156" s="29"/>
      <c r="MNM156" s="29"/>
      <c r="MNN156" s="29"/>
      <c r="MNO156" s="29"/>
      <c r="MNP156" s="29"/>
      <c r="MNQ156" s="29"/>
      <c r="MNR156" s="29"/>
      <c r="MNS156" s="29"/>
      <c r="MNT156" s="29"/>
      <c r="MNU156" s="29"/>
      <c r="MNV156" s="29"/>
      <c r="MNW156" s="29"/>
      <c r="MNX156" s="29"/>
      <c r="MNY156" s="29"/>
      <c r="MNZ156" s="29"/>
      <c r="MOA156" s="29"/>
      <c r="MOB156" s="29"/>
      <c r="MOC156" s="29"/>
      <c r="MOD156" s="29"/>
      <c r="MOE156" s="29"/>
      <c r="MOF156" s="29"/>
      <c r="MOG156" s="29"/>
      <c r="MOH156" s="29"/>
      <c r="MOI156" s="29"/>
      <c r="MOJ156" s="29"/>
      <c r="MOK156" s="29"/>
      <c r="MOL156" s="29"/>
      <c r="MOM156" s="29"/>
      <c r="MON156" s="29"/>
      <c r="MOO156" s="29"/>
      <c r="MOP156" s="29"/>
      <c r="MOQ156" s="29"/>
      <c r="MOR156" s="29"/>
      <c r="MOS156" s="29"/>
      <c r="MOT156" s="29"/>
      <c r="MOU156" s="29"/>
      <c r="MOV156" s="29"/>
      <c r="MOW156" s="29"/>
      <c r="MOX156" s="29"/>
      <c r="MOY156" s="29"/>
      <c r="MOZ156" s="29"/>
      <c r="MPA156" s="29"/>
      <c r="MPB156" s="29"/>
      <c r="MPC156" s="29"/>
      <c r="MPD156" s="29"/>
      <c r="MPE156" s="29"/>
      <c r="MPF156" s="29"/>
      <c r="MPG156" s="29"/>
      <c r="MPH156" s="29"/>
      <c r="MPI156" s="29"/>
      <c r="MPJ156" s="29"/>
      <c r="MPK156" s="29"/>
      <c r="MPL156" s="29"/>
      <c r="MPM156" s="29"/>
      <c r="MPN156" s="29"/>
      <c r="MPO156" s="29"/>
      <c r="MPP156" s="29"/>
      <c r="MPQ156" s="29"/>
      <c r="MPR156" s="29"/>
      <c r="MPS156" s="29"/>
      <c r="MPT156" s="29"/>
      <c r="MPU156" s="29"/>
      <c r="MPV156" s="29"/>
      <c r="MPW156" s="29"/>
      <c r="MPX156" s="29"/>
      <c r="MPY156" s="29"/>
      <c r="MPZ156" s="29"/>
      <c r="MQA156" s="29"/>
      <c r="MQB156" s="29"/>
      <c r="MQC156" s="29"/>
      <c r="MQD156" s="29"/>
      <c r="MQE156" s="29"/>
      <c r="MQF156" s="29"/>
      <c r="MQG156" s="29"/>
      <c r="MQH156" s="29"/>
      <c r="MQI156" s="29"/>
      <c r="MQJ156" s="29"/>
      <c r="MQK156" s="29"/>
      <c r="MQL156" s="29"/>
      <c r="MQM156" s="29"/>
      <c r="MQN156" s="29"/>
      <c r="MQO156" s="29"/>
      <c r="MQP156" s="29"/>
      <c r="MQQ156" s="29"/>
      <c r="MQR156" s="29"/>
      <c r="MQS156" s="29"/>
      <c r="MQT156" s="29"/>
      <c r="MQU156" s="29"/>
      <c r="MQV156" s="29"/>
      <c r="MQW156" s="29"/>
      <c r="MQX156" s="29"/>
      <c r="MQY156" s="29"/>
      <c r="MQZ156" s="29"/>
      <c r="MRA156" s="29"/>
      <c r="MRB156" s="29"/>
      <c r="MRC156" s="29"/>
      <c r="MRD156" s="29"/>
      <c r="MRE156" s="29"/>
      <c r="MRF156" s="29"/>
      <c r="MRG156" s="29"/>
      <c r="MRH156" s="29"/>
      <c r="MRI156" s="29"/>
      <c r="MRJ156" s="29"/>
      <c r="MRK156" s="29"/>
      <c r="MRL156" s="29"/>
      <c r="MRM156" s="29"/>
      <c r="MRN156" s="29"/>
      <c r="MRO156" s="29"/>
      <c r="MRP156" s="29"/>
      <c r="MRQ156" s="29"/>
      <c r="MRR156" s="29"/>
      <c r="MRS156" s="29"/>
      <c r="MRT156" s="29"/>
      <c r="MRU156" s="29"/>
      <c r="MRV156" s="29"/>
      <c r="MRW156" s="29"/>
      <c r="MRX156" s="29"/>
      <c r="MRY156" s="29"/>
      <c r="MRZ156" s="29"/>
      <c r="MSA156" s="29"/>
      <c r="MSB156" s="29"/>
      <c r="MSC156" s="29"/>
      <c r="MSD156" s="29"/>
      <c r="MSE156" s="29"/>
      <c r="MSF156" s="29"/>
      <c r="MSG156" s="29"/>
      <c r="MSH156" s="29"/>
      <c r="MSI156" s="29"/>
      <c r="MSJ156" s="29"/>
      <c r="MSK156" s="29"/>
      <c r="MSL156" s="29"/>
      <c r="MSM156" s="29"/>
      <c r="MSN156" s="29"/>
      <c r="MSO156" s="29"/>
      <c r="MSP156" s="29"/>
      <c r="MSQ156" s="29"/>
      <c r="MSR156" s="29"/>
      <c r="MSS156" s="29"/>
      <c r="MST156" s="29"/>
      <c r="MSU156" s="29"/>
      <c r="MSV156" s="29"/>
      <c r="MSW156" s="29"/>
      <c r="MSX156" s="29"/>
      <c r="MSY156" s="29"/>
      <c r="MSZ156" s="29"/>
      <c r="MTA156" s="29"/>
      <c r="MTB156" s="29"/>
      <c r="MTC156" s="29"/>
      <c r="MTD156" s="29"/>
      <c r="MTE156" s="29"/>
      <c r="MTF156" s="29"/>
      <c r="MTG156" s="29"/>
      <c r="MTH156" s="29"/>
      <c r="MTI156" s="29"/>
      <c r="MTJ156" s="29"/>
      <c r="MTK156" s="29"/>
      <c r="MTL156" s="29"/>
      <c r="MTM156" s="29"/>
      <c r="MTN156" s="29"/>
      <c r="MTO156" s="29"/>
      <c r="MTP156" s="29"/>
      <c r="MTQ156" s="29"/>
      <c r="MTR156" s="29"/>
      <c r="MTS156" s="29"/>
      <c r="MTT156" s="29"/>
      <c r="MTU156" s="29"/>
      <c r="MTV156" s="29"/>
      <c r="MTW156" s="29"/>
      <c r="MTX156" s="29"/>
      <c r="MTY156" s="29"/>
      <c r="MTZ156" s="29"/>
      <c r="MUA156" s="29"/>
      <c r="MUB156" s="29"/>
      <c r="MUC156" s="29"/>
      <c r="MUD156" s="29"/>
      <c r="MUE156" s="29"/>
      <c r="MUF156" s="29"/>
      <c r="MUG156" s="29"/>
      <c r="MUH156" s="29"/>
      <c r="MUI156" s="29"/>
      <c r="MUJ156" s="29"/>
      <c r="MUK156" s="29"/>
      <c r="MUL156" s="29"/>
      <c r="MUM156" s="29"/>
      <c r="MUN156" s="29"/>
      <c r="MUO156" s="29"/>
      <c r="MUP156" s="29"/>
      <c r="MUQ156" s="29"/>
      <c r="MUR156" s="29"/>
      <c r="MUS156" s="29"/>
      <c r="MUT156" s="29"/>
      <c r="MUU156" s="29"/>
      <c r="MUV156" s="29"/>
      <c r="MUW156" s="29"/>
      <c r="MUX156" s="29"/>
      <c r="MUY156" s="29"/>
      <c r="MUZ156" s="29"/>
      <c r="MVA156" s="29"/>
      <c r="MVB156" s="29"/>
      <c r="MVC156" s="29"/>
      <c r="MVD156" s="29"/>
      <c r="MVE156" s="29"/>
      <c r="MVF156" s="29"/>
      <c r="MVG156" s="29"/>
      <c r="MVH156" s="29"/>
      <c r="MVI156" s="29"/>
      <c r="MVJ156" s="29"/>
      <c r="MVK156" s="29"/>
      <c r="MVL156" s="29"/>
      <c r="MVM156" s="29"/>
      <c r="MVN156" s="29"/>
      <c r="MVO156" s="29"/>
      <c r="MVP156" s="29"/>
      <c r="MVQ156" s="29"/>
      <c r="MVR156" s="29"/>
      <c r="MVS156" s="29"/>
      <c r="MVT156" s="29"/>
      <c r="MVU156" s="29"/>
      <c r="MVV156" s="29"/>
      <c r="MVW156" s="29"/>
      <c r="MVX156" s="29"/>
      <c r="MVY156" s="29"/>
      <c r="MVZ156" s="29"/>
      <c r="MWA156" s="29"/>
      <c r="MWB156" s="29"/>
      <c r="MWC156" s="29"/>
      <c r="MWD156" s="29"/>
      <c r="MWE156" s="29"/>
      <c r="MWF156" s="29"/>
      <c r="MWG156" s="29"/>
      <c r="MWH156" s="29"/>
      <c r="MWI156" s="29"/>
      <c r="MWJ156" s="29"/>
      <c r="MWK156" s="29"/>
      <c r="MWL156" s="29"/>
      <c r="MWM156" s="29"/>
      <c r="MWN156" s="29"/>
      <c r="MWO156" s="29"/>
      <c r="MWP156" s="29"/>
      <c r="MWQ156" s="29"/>
      <c r="MWR156" s="29"/>
      <c r="MWS156" s="29"/>
      <c r="MWT156" s="29"/>
      <c r="MWU156" s="29"/>
      <c r="MWV156" s="29"/>
      <c r="MWW156" s="29"/>
      <c r="MWX156" s="29"/>
      <c r="MWY156" s="29"/>
      <c r="MWZ156" s="29"/>
      <c r="MXA156" s="29"/>
      <c r="MXB156" s="29"/>
      <c r="MXC156" s="29"/>
      <c r="MXD156" s="29"/>
      <c r="MXE156" s="29"/>
      <c r="MXF156" s="29"/>
      <c r="MXG156" s="29"/>
      <c r="MXH156" s="29"/>
      <c r="MXI156" s="29"/>
      <c r="MXJ156" s="29"/>
      <c r="MXK156" s="29"/>
      <c r="MXL156" s="29"/>
      <c r="MXM156" s="29"/>
      <c r="MXN156" s="29"/>
      <c r="MXO156" s="29"/>
      <c r="MXP156" s="29"/>
      <c r="MXQ156" s="29"/>
      <c r="MXR156" s="29"/>
      <c r="MXS156" s="29"/>
      <c r="MXT156" s="29"/>
      <c r="MXU156" s="29"/>
      <c r="MXV156" s="29"/>
      <c r="MXW156" s="29"/>
      <c r="MXX156" s="29"/>
      <c r="MXY156" s="29"/>
      <c r="MXZ156" s="29"/>
      <c r="MYA156" s="29"/>
      <c r="MYB156" s="29"/>
      <c r="MYC156" s="29"/>
      <c r="MYD156" s="29"/>
      <c r="MYE156" s="29"/>
      <c r="MYF156" s="29"/>
      <c r="MYG156" s="29"/>
      <c r="MYH156" s="29"/>
      <c r="MYI156" s="29"/>
      <c r="MYJ156" s="29"/>
      <c r="MYK156" s="29"/>
      <c r="MYL156" s="29"/>
      <c r="MYM156" s="29"/>
      <c r="MYN156" s="29"/>
      <c r="MYO156" s="29"/>
      <c r="MYP156" s="29"/>
      <c r="MYQ156" s="29"/>
      <c r="MYR156" s="29"/>
      <c r="MYS156" s="29"/>
      <c r="MYT156" s="29"/>
      <c r="MYU156" s="29"/>
      <c r="MYV156" s="29"/>
      <c r="MYW156" s="29"/>
      <c r="MYX156" s="29"/>
      <c r="MYY156" s="29"/>
      <c r="MYZ156" s="29"/>
      <c r="MZA156" s="29"/>
      <c r="MZB156" s="29"/>
      <c r="MZC156" s="29"/>
      <c r="MZD156" s="29"/>
      <c r="MZE156" s="29"/>
      <c r="MZF156" s="29"/>
      <c r="MZG156" s="29"/>
      <c r="MZH156" s="29"/>
      <c r="MZI156" s="29"/>
      <c r="MZJ156" s="29"/>
      <c r="MZK156" s="29"/>
      <c r="MZL156" s="29"/>
      <c r="MZM156" s="29"/>
      <c r="MZN156" s="29"/>
      <c r="MZO156" s="29"/>
      <c r="MZP156" s="29"/>
      <c r="MZQ156" s="29"/>
      <c r="MZR156" s="29"/>
      <c r="MZS156" s="29"/>
      <c r="MZT156" s="29"/>
      <c r="MZU156" s="29"/>
      <c r="MZV156" s="29"/>
      <c r="MZW156" s="29"/>
      <c r="MZX156" s="29"/>
      <c r="MZY156" s="29"/>
      <c r="MZZ156" s="29"/>
      <c r="NAA156" s="29"/>
      <c r="NAB156" s="29"/>
      <c r="NAC156" s="29"/>
      <c r="NAD156" s="29"/>
      <c r="NAE156" s="29"/>
      <c r="NAF156" s="29"/>
      <c r="NAG156" s="29"/>
      <c r="NAH156" s="29"/>
      <c r="NAI156" s="29"/>
      <c r="NAJ156" s="29"/>
      <c r="NAK156" s="29"/>
      <c r="NAL156" s="29"/>
      <c r="NAM156" s="29"/>
      <c r="NAN156" s="29"/>
      <c r="NAO156" s="29"/>
      <c r="NAP156" s="29"/>
      <c r="NAQ156" s="29"/>
      <c r="NAR156" s="29"/>
      <c r="NAS156" s="29"/>
      <c r="NAT156" s="29"/>
      <c r="NAU156" s="29"/>
      <c r="NAV156" s="29"/>
      <c r="NAW156" s="29"/>
      <c r="NAX156" s="29"/>
      <c r="NAY156" s="29"/>
      <c r="NAZ156" s="29"/>
      <c r="NBA156" s="29"/>
      <c r="NBB156" s="29"/>
      <c r="NBC156" s="29"/>
      <c r="NBD156" s="29"/>
      <c r="NBE156" s="29"/>
      <c r="NBF156" s="29"/>
      <c r="NBG156" s="29"/>
      <c r="NBH156" s="29"/>
      <c r="NBI156" s="29"/>
      <c r="NBJ156" s="29"/>
      <c r="NBK156" s="29"/>
      <c r="NBL156" s="29"/>
      <c r="NBM156" s="29"/>
      <c r="NBN156" s="29"/>
      <c r="NBO156" s="29"/>
      <c r="NBP156" s="29"/>
      <c r="NBQ156" s="29"/>
      <c r="NBR156" s="29"/>
      <c r="NBS156" s="29"/>
      <c r="NBT156" s="29"/>
      <c r="NBU156" s="29"/>
      <c r="NBV156" s="29"/>
      <c r="NBW156" s="29"/>
      <c r="NBX156" s="29"/>
      <c r="NBY156" s="29"/>
      <c r="NBZ156" s="29"/>
      <c r="NCA156" s="29"/>
      <c r="NCB156" s="29"/>
      <c r="NCC156" s="29"/>
      <c r="NCD156" s="29"/>
      <c r="NCE156" s="29"/>
      <c r="NCF156" s="29"/>
      <c r="NCG156" s="29"/>
      <c r="NCH156" s="29"/>
      <c r="NCI156" s="29"/>
      <c r="NCJ156" s="29"/>
      <c r="NCK156" s="29"/>
      <c r="NCL156" s="29"/>
      <c r="NCM156" s="29"/>
      <c r="NCN156" s="29"/>
      <c r="NCO156" s="29"/>
      <c r="NCP156" s="29"/>
      <c r="NCQ156" s="29"/>
      <c r="NCR156" s="29"/>
      <c r="NCS156" s="29"/>
      <c r="NCT156" s="29"/>
      <c r="NCU156" s="29"/>
      <c r="NCV156" s="29"/>
      <c r="NCW156" s="29"/>
      <c r="NCX156" s="29"/>
      <c r="NCY156" s="29"/>
      <c r="NCZ156" s="29"/>
      <c r="NDA156" s="29"/>
      <c r="NDB156" s="29"/>
      <c r="NDC156" s="29"/>
      <c r="NDD156" s="29"/>
      <c r="NDE156" s="29"/>
      <c r="NDF156" s="29"/>
      <c r="NDG156" s="29"/>
      <c r="NDH156" s="29"/>
      <c r="NDI156" s="29"/>
      <c r="NDJ156" s="29"/>
      <c r="NDK156" s="29"/>
      <c r="NDL156" s="29"/>
      <c r="NDM156" s="29"/>
      <c r="NDN156" s="29"/>
      <c r="NDO156" s="29"/>
      <c r="NDP156" s="29"/>
      <c r="NDQ156" s="29"/>
      <c r="NDR156" s="29"/>
      <c r="NDS156" s="29"/>
      <c r="NDT156" s="29"/>
      <c r="NDU156" s="29"/>
      <c r="NDV156" s="29"/>
      <c r="NDW156" s="29"/>
      <c r="NDX156" s="29"/>
      <c r="NDY156" s="29"/>
      <c r="NDZ156" s="29"/>
      <c r="NEA156" s="29"/>
      <c r="NEB156" s="29"/>
      <c r="NEC156" s="29"/>
      <c r="NED156" s="29"/>
      <c r="NEE156" s="29"/>
      <c r="NEF156" s="29"/>
      <c r="NEG156" s="29"/>
      <c r="NEH156" s="29"/>
      <c r="NEI156" s="29"/>
      <c r="NEJ156" s="29"/>
      <c r="NEK156" s="29"/>
      <c r="NEL156" s="29"/>
      <c r="NEM156" s="29"/>
      <c r="NEN156" s="29"/>
      <c r="NEO156" s="29"/>
      <c r="NEP156" s="29"/>
      <c r="NEQ156" s="29"/>
      <c r="NER156" s="29"/>
      <c r="NES156" s="29"/>
      <c r="NET156" s="29"/>
      <c r="NEU156" s="29"/>
      <c r="NEV156" s="29"/>
      <c r="NEW156" s="29"/>
      <c r="NEX156" s="29"/>
      <c r="NEY156" s="29"/>
      <c r="NEZ156" s="29"/>
      <c r="NFA156" s="29"/>
      <c r="NFB156" s="29"/>
      <c r="NFC156" s="29"/>
      <c r="NFD156" s="29"/>
      <c r="NFE156" s="29"/>
      <c r="NFF156" s="29"/>
      <c r="NFG156" s="29"/>
      <c r="NFH156" s="29"/>
      <c r="NFI156" s="29"/>
      <c r="NFJ156" s="29"/>
      <c r="NFK156" s="29"/>
      <c r="NFL156" s="29"/>
      <c r="NFM156" s="29"/>
      <c r="NFN156" s="29"/>
      <c r="NFO156" s="29"/>
      <c r="NFP156" s="29"/>
      <c r="NFQ156" s="29"/>
      <c r="NFR156" s="29"/>
      <c r="NFS156" s="29"/>
      <c r="NFT156" s="29"/>
      <c r="NFU156" s="29"/>
      <c r="NFV156" s="29"/>
      <c r="NFW156" s="29"/>
      <c r="NFX156" s="29"/>
      <c r="NFY156" s="29"/>
      <c r="NFZ156" s="29"/>
      <c r="NGA156" s="29"/>
      <c r="NGB156" s="29"/>
      <c r="NGC156" s="29"/>
      <c r="NGD156" s="29"/>
      <c r="NGE156" s="29"/>
      <c r="NGF156" s="29"/>
      <c r="NGG156" s="29"/>
      <c r="NGH156" s="29"/>
      <c r="NGI156" s="29"/>
      <c r="NGJ156" s="29"/>
      <c r="NGK156" s="29"/>
      <c r="NGL156" s="29"/>
      <c r="NGM156" s="29"/>
      <c r="NGN156" s="29"/>
      <c r="NGO156" s="29"/>
      <c r="NGP156" s="29"/>
      <c r="NGQ156" s="29"/>
      <c r="NGR156" s="29"/>
      <c r="NGS156" s="29"/>
      <c r="NGT156" s="29"/>
      <c r="NGU156" s="29"/>
      <c r="NGV156" s="29"/>
      <c r="NGW156" s="29"/>
      <c r="NGX156" s="29"/>
      <c r="NGY156" s="29"/>
      <c r="NGZ156" s="29"/>
      <c r="NHA156" s="29"/>
      <c r="NHB156" s="29"/>
      <c r="NHC156" s="29"/>
      <c r="NHD156" s="29"/>
      <c r="NHE156" s="29"/>
      <c r="NHF156" s="29"/>
      <c r="NHG156" s="29"/>
      <c r="NHH156" s="29"/>
      <c r="NHI156" s="29"/>
      <c r="NHJ156" s="29"/>
      <c r="NHK156" s="29"/>
      <c r="NHL156" s="29"/>
      <c r="NHM156" s="29"/>
      <c r="NHN156" s="29"/>
      <c r="NHO156" s="29"/>
      <c r="NHP156" s="29"/>
      <c r="NHQ156" s="29"/>
      <c r="NHR156" s="29"/>
      <c r="NHS156" s="29"/>
      <c r="NHT156" s="29"/>
      <c r="NHU156" s="29"/>
      <c r="NHV156" s="29"/>
      <c r="NHW156" s="29"/>
      <c r="NHX156" s="29"/>
      <c r="NHY156" s="29"/>
      <c r="NHZ156" s="29"/>
      <c r="NIA156" s="29"/>
      <c r="NIB156" s="29"/>
      <c r="NIC156" s="29"/>
      <c r="NID156" s="29"/>
      <c r="NIE156" s="29"/>
      <c r="NIF156" s="29"/>
      <c r="NIG156" s="29"/>
      <c r="NIH156" s="29"/>
      <c r="NII156" s="29"/>
      <c r="NIJ156" s="29"/>
      <c r="NIK156" s="29"/>
      <c r="NIL156" s="29"/>
      <c r="NIM156" s="29"/>
      <c r="NIN156" s="29"/>
      <c r="NIO156" s="29"/>
      <c r="NIP156" s="29"/>
      <c r="NIQ156" s="29"/>
      <c r="NIR156" s="29"/>
      <c r="NIS156" s="29"/>
      <c r="NIT156" s="29"/>
      <c r="NIU156" s="29"/>
      <c r="NIV156" s="29"/>
      <c r="NIW156" s="29"/>
      <c r="NIX156" s="29"/>
      <c r="NIY156" s="29"/>
      <c r="NIZ156" s="29"/>
      <c r="NJA156" s="29"/>
      <c r="NJB156" s="29"/>
      <c r="NJC156" s="29"/>
      <c r="NJD156" s="29"/>
      <c r="NJE156" s="29"/>
      <c r="NJF156" s="29"/>
      <c r="NJG156" s="29"/>
      <c r="NJH156" s="29"/>
      <c r="NJI156" s="29"/>
      <c r="NJJ156" s="29"/>
      <c r="NJK156" s="29"/>
      <c r="NJL156" s="29"/>
      <c r="NJM156" s="29"/>
      <c r="NJN156" s="29"/>
      <c r="NJO156" s="29"/>
      <c r="NJP156" s="29"/>
      <c r="NJQ156" s="29"/>
      <c r="NJR156" s="29"/>
      <c r="NJS156" s="29"/>
      <c r="NJT156" s="29"/>
      <c r="NJU156" s="29"/>
      <c r="NJV156" s="29"/>
      <c r="NJW156" s="29"/>
      <c r="NJX156" s="29"/>
      <c r="NJY156" s="29"/>
      <c r="NJZ156" s="29"/>
      <c r="NKA156" s="29"/>
      <c r="NKB156" s="29"/>
      <c r="NKC156" s="29"/>
      <c r="NKD156" s="29"/>
      <c r="NKE156" s="29"/>
      <c r="NKF156" s="29"/>
      <c r="NKG156" s="29"/>
      <c r="NKH156" s="29"/>
      <c r="NKI156" s="29"/>
      <c r="NKJ156" s="29"/>
      <c r="NKK156" s="29"/>
      <c r="NKL156" s="29"/>
      <c r="NKM156" s="29"/>
      <c r="NKN156" s="29"/>
      <c r="NKO156" s="29"/>
      <c r="NKP156" s="29"/>
      <c r="NKQ156" s="29"/>
      <c r="NKR156" s="29"/>
      <c r="NKS156" s="29"/>
      <c r="NKT156" s="29"/>
      <c r="NKU156" s="29"/>
      <c r="NKV156" s="29"/>
      <c r="NKW156" s="29"/>
      <c r="NKX156" s="29"/>
      <c r="NKY156" s="29"/>
      <c r="NKZ156" s="29"/>
      <c r="NLA156" s="29"/>
      <c r="NLB156" s="29"/>
      <c r="NLC156" s="29"/>
      <c r="NLD156" s="29"/>
      <c r="NLE156" s="29"/>
      <c r="NLF156" s="29"/>
      <c r="NLG156" s="29"/>
      <c r="NLH156" s="29"/>
      <c r="NLI156" s="29"/>
      <c r="NLJ156" s="29"/>
      <c r="NLK156" s="29"/>
      <c r="NLL156" s="29"/>
      <c r="NLM156" s="29"/>
      <c r="NLN156" s="29"/>
      <c r="NLO156" s="29"/>
      <c r="NLP156" s="29"/>
      <c r="NLQ156" s="29"/>
      <c r="NLR156" s="29"/>
      <c r="NLS156" s="29"/>
      <c r="NLT156" s="29"/>
      <c r="NLU156" s="29"/>
      <c r="NLV156" s="29"/>
      <c r="NLW156" s="29"/>
      <c r="NLX156" s="29"/>
      <c r="NLY156" s="29"/>
      <c r="NLZ156" s="29"/>
      <c r="NMA156" s="29"/>
      <c r="NMB156" s="29"/>
      <c r="NMC156" s="29"/>
      <c r="NMD156" s="29"/>
      <c r="NME156" s="29"/>
      <c r="NMF156" s="29"/>
      <c r="NMG156" s="29"/>
      <c r="NMH156" s="29"/>
      <c r="NMI156" s="29"/>
      <c r="NMJ156" s="29"/>
      <c r="NMK156" s="29"/>
      <c r="NML156" s="29"/>
      <c r="NMM156" s="29"/>
      <c r="NMN156" s="29"/>
      <c r="NMO156" s="29"/>
      <c r="NMP156" s="29"/>
      <c r="NMQ156" s="29"/>
      <c r="NMR156" s="29"/>
      <c r="NMS156" s="29"/>
      <c r="NMT156" s="29"/>
      <c r="NMU156" s="29"/>
      <c r="NMV156" s="29"/>
      <c r="NMW156" s="29"/>
      <c r="NMX156" s="29"/>
      <c r="NMY156" s="29"/>
      <c r="NMZ156" s="29"/>
      <c r="NNA156" s="29"/>
      <c r="NNB156" s="29"/>
      <c r="NNC156" s="29"/>
      <c r="NND156" s="29"/>
      <c r="NNE156" s="29"/>
      <c r="NNF156" s="29"/>
      <c r="NNG156" s="29"/>
      <c r="NNH156" s="29"/>
      <c r="NNI156" s="29"/>
      <c r="NNJ156" s="29"/>
      <c r="NNK156" s="29"/>
      <c r="NNL156" s="29"/>
      <c r="NNM156" s="29"/>
      <c r="NNN156" s="29"/>
      <c r="NNO156" s="29"/>
      <c r="NNP156" s="29"/>
      <c r="NNQ156" s="29"/>
      <c r="NNR156" s="29"/>
      <c r="NNS156" s="29"/>
      <c r="NNT156" s="29"/>
      <c r="NNU156" s="29"/>
      <c r="NNV156" s="29"/>
      <c r="NNW156" s="29"/>
      <c r="NNX156" s="29"/>
      <c r="NNY156" s="29"/>
      <c r="NNZ156" s="29"/>
      <c r="NOA156" s="29"/>
      <c r="NOB156" s="29"/>
      <c r="NOC156" s="29"/>
      <c r="NOD156" s="29"/>
      <c r="NOE156" s="29"/>
      <c r="NOF156" s="29"/>
      <c r="NOG156" s="29"/>
      <c r="NOH156" s="29"/>
      <c r="NOI156" s="29"/>
      <c r="NOJ156" s="29"/>
      <c r="NOK156" s="29"/>
      <c r="NOL156" s="29"/>
      <c r="NOM156" s="29"/>
      <c r="NON156" s="29"/>
      <c r="NOO156" s="29"/>
      <c r="NOP156" s="29"/>
      <c r="NOQ156" s="29"/>
      <c r="NOR156" s="29"/>
      <c r="NOS156" s="29"/>
      <c r="NOT156" s="29"/>
      <c r="NOU156" s="29"/>
      <c r="NOV156" s="29"/>
      <c r="NOW156" s="29"/>
      <c r="NOX156" s="29"/>
      <c r="NOY156" s="29"/>
      <c r="NOZ156" s="29"/>
      <c r="NPA156" s="29"/>
      <c r="NPB156" s="29"/>
      <c r="NPC156" s="29"/>
      <c r="NPD156" s="29"/>
      <c r="NPE156" s="29"/>
      <c r="NPF156" s="29"/>
      <c r="NPG156" s="29"/>
      <c r="NPH156" s="29"/>
      <c r="NPI156" s="29"/>
      <c r="NPJ156" s="29"/>
      <c r="NPK156" s="29"/>
      <c r="NPL156" s="29"/>
      <c r="NPM156" s="29"/>
      <c r="NPN156" s="29"/>
      <c r="NPO156" s="29"/>
      <c r="NPP156" s="29"/>
      <c r="NPQ156" s="29"/>
      <c r="NPR156" s="29"/>
      <c r="NPS156" s="29"/>
      <c r="NPT156" s="29"/>
      <c r="NPU156" s="29"/>
      <c r="NPV156" s="29"/>
      <c r="NPW156" s="29"/>
      <c r="NPX156" s="29"/>
      <c r="NPY156" s="29"/>
      <c r="NPZ156" s="29"/>
      <c r="NQA156" s="29"/>
      <c r="NQB156" s="29"/>
      <c r="NQC156" s="29"/>
      <c r="NQD156" s="29"/>
      <c r="NQE156" s="29"/>
      <c r="NQF156" s="29"/>
      <c r="NQG156" s="29"/>
      <c r="NQH156" s="29"/>
      <c r="NQI156" s="29"/>
      <c r="NQJ156" s="29"/>
      <c r="NQK156" s="29"/>
      <c r="NQL156" s="29"/>
      <c r="NQM156" s="29"/>
      <c r="NQN156" s="29"/>
      <c r="NQO156" s="29"/>
      <c r="NQP156" s="29"/>
      <c r="NQQ156" s="29"/>
      <c r="NQR156" s="29"/>
      <c r="NQS156" s="29"/>
      <c r="NQT156" s="29"/>
      <c r="NQU156" s="29"/>
      <c r="NQV156" s="29"/>
      <c r="NQW156" s="29"/>
      <c r="NQX156" s="29"/>
      <c r="NQY156" s="29"/>
      <c r="NQZ156" s="29"/>
      <c r="NRA156" s="29"/>
      <c r="NRB156" s="29"/>
      <c r="NRC156" s="29"/>
      <c r="NRD156" s="29"/>
      <c r="NRE156" s="29"/>
      <c r="NRF156" s="29"/>
      <c r="NRG156" s="29"/>
      <c r="NRH156" s="29"/>
      <c r="NRI156" s="29"/>
      <c r="NRJ156" s="29"/>
      <c r="NRK156" s="29"/>
      <c r="NRL156" s="29"/>
      <c r="NRM156" s="29"/>
      <c r="NRN156" s="29"/>
      <c r="NRO156" s="29"/>
      <c r="NRP156" s="29"/>
      <c r="NRQ156" s="29"/>
      <c r="NRR156" s="29"/>
      <c r="NRS156" s="29"/>
      <c r="NRT156" s="29"/>
      <c r="NRU156" s="29"/>
      <c r="NRV156" s="29"/>
      <c r="NRW156" s="29"/>
      <c r="NRX156" s="29"/>
      <c r="NRY156" s="29"/>
      <c r="NRZ156" s="29"/>
      <c r="NSA156" s="29"/>
      <c r="NSB156" s="29"/>
      <c r="NSC156" s="29"/>
      <c r="NSD156" s="29"/>
      <c r="NSE156" s="29"/>
      <c r="NSF156" s="29"/>
      <c r="NSG156" s="29"/>
      <c r="NSH156" s="29"/>
      <c r="NSI156" s="29"/>
      <c r="NSJ156" s="29"/>
      <c r="NSK156" s="29"/>
      <c r="NSL156" s="29"/>
      <c r="NSM156" s="29"/>
      <c r="NSN156" s="29"/>
      <c r="NSO156" s="29"/>
      <c r="NSP156" s="29"/>
      <c r="NSQ156" s="29"/>
      <c r="NSR156" s="29"/>
      <c r="NSS156" s="29"/>
      <c r="NST156" s="29"/>
      <c r="NSU156" s="29"/>
      <c r="NSV156" s="29"/>
      <c r="NSW156" s="29"/>
      <c r="NSX156" s="29"/>
      <c r="NSY156" s="29"/>
      <c r="NSZ156" s="29"/>
      <c r="NTA156" s="29"/>
      <c r="NTB156" s="29"/>
      <c r="NTC156" s="29"/>
      <c r="NTD156" s="29"/>
      <c r="NTE156" s="29"/>
      <c r="NTF156" s="29"/>
      <c r="NTG156" s="29"/>
      <c r="NTH156" s="29"/>
      <c r="NTI156" s="29"/>
      <c r="NTJ156" s="29"/>
      <c r="NTK156" s="29"/>
      <c r="NTL156" s="29"/>
      <c r="NTM156" s="29"/>
      <c r="NTN156" s="29"/>
      <c r="NTO156" s="29"/>
      <c r="NTP156" s="29"/>
      <c r="NTQ156" s="29"/>
      <c r="NTR156" s="29"/>
      <c r="NTS156" s="29"/>
      <c r="NTT156" s="29"/>
      <c r="NTU156" s="29"/>
      <c r="NTV156" s="29"/>
      <c r="NTW156" s="29"/>
      <c r="NTX156" s="29"/>
      <c r="NTY156" s="29"/>
      <c r="NTZ156" s="29"/>
      <c r="NUA156" s="29"/>
      <c r="NUB156" s="29"/>
      <c r="NUC156" s="29"/>
      <c r="NUD156" s="29"/>
      <c r="NUE156" s="29"/>
      <c r="NUF156" s="29"/>
      <c r="NUG156" s="29"/>
      <c r="NUH156" s="29"/>
      <c r="NUI156" s="29"/>
      <c r="NUJ156" s="29"/>
      <c r="NUK156" s="29"/>
      <c r="NUL156" s="29"/>
      <c r="NUM156" s="29"/>
      <c r="NUN156" s="29"/>
      <c r="NUO156" s="29"/>
      <c r="NUP156" s="29"/>
      <c r="NUQ156" s="29"/>
      <c r="NUR156" s="29"/>
      <c r="NUS156" s="29"/>
      <c r="NUT156" s="29"/>
      <c r="NUU156" s="29"/>
      <c r="NUV156" s="29"/>
      <c r="NUW156" s="29"/>
      <c r="NUX156" s="29"/>
      <c r="NUY156" s="29"/>
      <c r="NUZ156" s="29"/>
      <c r="NVA156" s="29"/>
      <c r="NVB156" s="29"/>
      <c r="NVC156" s="29"/>
      <c r="NVD156" s="29"/>
      <c r="NVE156" s="29"/>
      <c r="NVF156" s="29"/>
      <c r="NVG156" s="29"/>
      <c r="NVH156" s="29"/>
      <c r="NVI156" s="29"/>
      <c r="NVJ156" s="29"/>
      <c r="NVK156" s="29"/>
      <c r="NVL156" s="29"/>
      <c r="NVM156" s="29"/>
      <c r="NVN156" s="29"/>
      <c r="NVO156" s="29"/>
      <c r="NVP156" s="29"/>
      <c r="NVQ156" s="29"/>
      <c r="NVR156" s="29"/>
      <c r="NVS156" s="29"/>
      <c r="NVT156" s="29"/>
      <c r="NVU156" s="29"/>
      <c r="NVV156" s="29"/>
      <c r="NVW156" s="29"/>
      <c r="NVX156" s="29"/>
      <c r="NVY156" s="29"/>
      <c r="NVZ156" s="29"/>
      <c r="NWA156" s="29"/>
      <c r="NWB156" s="29"/>
      <c r="NWC156" s="29"/>
      <c r="NWD156" s="29"/>
      <c r="NWE156" s="29"/>
      <c r="NWF156" s="29"/>
      <c r="NWG156" s="29"/>
      <c r="NWH156" s="29"/>
      <c r="NWI156" s="29"/>
      <c r="NWJ156" s="29"/>
      <c r="NWK156" s="29"/>
      <c r="NWL156" s="29"/>
      <c r="NWM156" s="29"/>
      <c r="NWN156" s="29"/>
      <c r="NWO156" s="29"/>
      <c r="NWP156" s="29"/>
      <c r="NWQ156" s="29"/>
      <c r="NWR156" s="29"/>
      <c r="NWS156" s="29"/>
      <c r="NWT156" s="29"/>
      <c r="NWU156" s="29"/>
      <c r="NWV156" s="29"/>
      <c r="NWW156" s="29"/>
      <c r="NWX156" s="29"/>
      <c r="NWY156" s="29"/>
      <c r="NWZ156" s="29"/>
      <c r="NXA156" s="29"/>
      <c r="NXB156" s="29"/>
      <c r="NXC156" s="29"/>
      <c r="NXD156" s="29"/>
      <c r="NXE156" s="29"/>
      <c r="NXF156" s="29"/>
      <c r="NXG156" s="29"/>
      <c r="NXH156" s="29"/>
      <c r="NXI156" s="29"/>
      <c r="NXJ156" s="29"/>
      <c r="NXK156" s="29"/>
      <c r="NXL156" s="29"/>
      <c r="NXM156" s="29"/>
      <c r="NXN156" s="29"/>
      <c r="NXO156" s="29"/>
      <c r="NXP156" s="29"/>
      <c r="NXQ156" s="29"/>
      <c r="NXR156" s="29"/>
      <c r="NXS156" s="29"/>
      <c r="NXT156" s="29"/>
      <c r="NXU156" s="29"/>
      <c r="NXV156" s="29"/>
      <c r="NXW156" s="29"/>
      <c r="NXX156" s="29"/>
      <c r="NXY156" s="29"/>
      <c r="NXZ156" s="29"/>
      <c r="NYA156" s="29"/>
      <c r="NYB156" s="29"/>
      <c r="NYC156" s="29"/>
      <c r="NYD156" s="29"/>
      <c r="NYE156" s="29"/>
      <c r="NYF156" s="29"/>
      <c r="NYG156" s="29"/>
      <c r="NYH156" s="29"/>
      <c r="NYI156" s="29"/>
      <c r="NYJ156" s="29"/>
      <c r="NYK156" s="29"/>
      <c r="NYL156" s="29"/>
      <c r="NYM156" s="29"/>
      <c r="NYN156" s="29"/>
      <c r="NYO156" s="29"/>
      <c r="NYP156" s="29"/>
      <c r="NYQ156" s="29"/>
      <c r="NYR156" s="29"/>
      <c r="NYS156" s="29"/>
      <c r="NYT156" s="29"/>
      <c r="NYU156" s="29"/>
      <c r="NYV156" s="29"/>
      <c r="NYW156" s="29"/>
      <c r="NYX156" s="29"/>
      <c r="NYY156" s="29"/>
      <c r="NYZ156" s="29"/>
      <c r="NZA156" s="29"/>
      <c r="NZB156" s="29"/>
      <c r="NZC156" s="29"/>
      <c r="NZD156" s="29"/>
      <c r="NZE156" s="29"/>
      <c r="NZF156" s="29"/>
      <c r="NZG156" s="29"/>
      <c r="NZH156" s="29"/>
      <c r="NZI156" s="29"/>
      <c r="NZJ156" s="29"/>
      <c r="NZK156" s="29"/>
      <c r="NZL156" s="29"/>
      <c r="NZM156" s="29"/>
      <c r="NZN156" s="29"/>
      <c r="NZO156" s="29"/>
      <c r="NZP156" s="29"/>
      <c r="NZQ156" s="29"/>
      <c r="NZR156" s="29"/>
      <c r="NZS156" s="29"/>
      <c r="NZT156" s="29"/>
      <c r="NZU156" s="29"/>
      <c r="NZV156" s="29"/>
      <c r="NZW156" s="29"/>
      <c r="NZX156" s="29"/>
      <c r="NZY156" s="29"/>
      <c r="NZZ156" s="29"/>
      <c r="OAA156" s="29"/>
      <c r="OAB156" s="29"/>
      <c r="OAC156" s="29"/>
      <c r="OAD156" s="29"/>
      <c r="OAE156" s="29"/>
      <c r="OAF156" s="29"/>
      <c r="OAG156" s="29"/>
      <c r="OAH156" s="29"/>
      <c r="OAI156" s="29"/>
      <c r="OAJ156" s="29"/>
      <c r="OAK156" s="29"/>
      <c r="OAL156" s="29"/>
      <c r="OAM156" s="29"/>
      <c r="OAN156" s="29"/>
      <c r="OAO156" s="29"/>
      <c r="OAP156" s="29"/>
      <c r="OAQ156" s="29"/>
      <c r="OAR156" s="29"/>
      <c r="OAS156" s="29"/>
      <c r="OAT156" s="29"/>
      <c r="OAU156" s="29"/>
      <c r="OAV156" s="29"/>
      <c r="OAW156" s="29"/>
      <c r="OAX156" s="29"/>
      <c r="OAY156" s="29"/>
      <c r="OAZ156" s="29"/>
      <c r="OBA156" s="29"/>
      <c r="OBB156" s="29"/>
      <c r="OBC156" s="29"/>
      <c r="OBD156" s="29"/>
      <c r="OBE156" s="29"/>
      <c r="OBF156" s="29"/>
      <c r="OBG156" s="29"/>
      <c r="OBH156" s="29"/>
      <c r="OBI156" s="29"/>
      <c r="OBJ156" s="29"/>
      <c r="OBK156" s="29"/>
      <c r="OBL156" s="29"/>
      <c r="OBM156" s="29"/>
      <c r="OBN156" s="29"/>
      <c r="OBO156" s="29"/>
      <c r="OBP156" s="29"/>
      <c r="OBQ156" s="29"/>
      <c r="OBR156" s="29"/>
      <c r="OBS156" s="29"/>
      <c r="OBT156" s="29"/>
      <c r="OBU156" s="29"/>
      <c r="OBV156" s="29"/>
      <c r="OBW156" s="29"/>
      <c r="OBX156" s="29"/>
      <c r="OBY156" s="29"/>
      <c r="OBZ156" s="29"/>
      <c r="OCA156" s="29"/>
      <c r="OCB156" s="29"/>
      <c r="OCC156" s="29"/>
      <c r="OCD156" s="29"/>
      <c r="OCE156" s="29"/>
      <c r="OCF156" s="29"/>
      <c r="OCG156" s="29"/>
      <c r="OCH156" s="29"/>
      <c r="OCI156" s="29"/>
      <c r="OCJ156" s="29"/>
      <c r="OCK156" s="29"/>
      <c r="OCL156" s="29"/>
      <c r="OCM156" s="29"/>
      <c r="OCN156" s="29"/>
      <c r="OCO156" s="29"/>
      <c r="OCP156" s="29"/>
      <c r="OCQ156" s="29"/>
      <c r="OCR156" s="29"/>
      <c r="OCS156" s="29"/>
      <c r="OCT156" s="29"/>
      <c r="OCU156" s="29"/>
      <c r="OCV156" s="29"/>
      <c r="OCW156" s="29"/>
      <c r="OCX156" s="29"/>
      <c r="OCY156" s="29"/>
      <c r="OCZ156" s="29"/>
      <c r="ODA156" s="29"/>
      <c r="ODB156" s="29"/>
      <c r="ODC156" s="29"/>
      <c r="ODD156" s="29"/>
      <c r="ODE156" s="29"/>
      <c r="ODF156" s="29"/>
      <c r="ODG156" s="29"/>
      <c r="ODH156" s="29"/>
      <c r="ODI156" s="29"/>
      <c r="ODJ156" s="29"/>
      <c r="ODK156" s="29"/>
      <c r="ODL156" s="29"/>
      <c r="ODM156" s="29"/>
      <c r="ODN156" s="29"/>
      <c r="ODO156" s="29"/>
      <c r="ODP156" s="29"/>
      <c r="ODQ156" s="29"/>
      <c r="ODR156" s="29"/>
      <c r="ODS156" s="29"/>
      <c r="ODT156" s="29"/>
      <c r="ODU156" s="29"/>
      <c r="ODV156" s="29"/>
      <c r="ODW156" s="29"/>
      <c r="ODX156" s="29"/>
      <c r="ODY156" s="29"/>
      <c r="ODZ156" s="29"/>
      <c r="OEA156" s="29"/>
      <c r="OEB156" s="29"/>
      <c r="OEC156" s="29"/>
      <c r="OED156" s="29"/>
      <c r="OEE156" s="29"/>
      <c r="OEF156" s="29"/>
      <c r="OEG156" s="29"/>
      <c r="OEH156" s="29"/>
      <c r="OEI156" s="29"/>
      <c r="OEJ156" s="29"/>
      <c r="OEK156" s="29"/>
      <c r="OEL156" s="29"/>
      <c r="OEM156" s="29"/>
      <c r="OEN156" s="29"/>
      <c r="OEO156" s="29"/>
      <c r="OEP156" s="29"/>
      <c r="OEQ156" s="29"/>
      <c r="OER156" s="29"/>
      <c r="OES156" s="29"/>
      <c r="OET156" s="29"/>
      <c r="OEU156" s="29"/>
      <c r="OEV156" s="29"/>
      <c r="OEW156" s="29"/>
      <c r="OEX156" s="29"/>
      <c r="OEY156" s="29"/>
      <c r="OEZ156" s="29"/>
      <c r="OFA156" s="29"/>
      <c r="OFB156" s="29"/>
      <c r="OFC156" s="29"/>
      <c r="OFD156" s="29"/>
      <c r="OFE156" s="29"/>
      <c r="OFF156" s="29"/>
      <c r="OFG156" s="29"/>
      <c r="OFH156" s="29"/>
      <c r="OFI156" s="29"/>
      <c r="OFJ156" s="29"/>
      <c r="OFK156" s="29"/>
      <c r="OFL156" s="29"/>
      <c r="OFM156" s="29"/>
      <c r="OFN156" s="29"/>
      <c r="OFO156" s="29"/>
      <c r="OFP156" s="29"/>
      <c r="OFQ156" s="29"/>
      <c r="OFR156" s="29"/>
      <c r="OFS156" s="29"/>
      <c r="OFT156" s="29"/>
      <c r="OFU156" s="29"/>
      <c r="OFV156" s="29"/>
      <c r="OFW156" s="29"/>
      <c r="OFX156" s="29"/>
      <c r="OFY156" s="29"/>
      <c r="OFZ156" s="29"/>
      <c r="OGA156" s="29"/>
      <c r="OGB156" s="29"/>
      <c r="OGC156" s="29"/>
      <c r="OGD156" s="29"/>
      <c r="OGE156" s="29"/>
      <c r="OGF156" s="29"/>
      <c r="OGG156" s="29"/>
      <c r="OGH156" s="29"/>
      <c r="OGI156" s="29"/>
      <c r="OGJ156" s="29"/>
      <c r="OGK156" s="29"/>
      <c r="OGL156" s="29"/>
      <c r="OGM156" s="29"/>
      <c r="OGN156" s="29"/>
      <c r="OGO156" s="29"/>
      <c r="OGP156" s="29"/>
      <c r="OGQ156" s="29"/>
      <c r="OGR156" s="29"/>
      <c r="OGS156" s="29"/>
      <c r="OGT156" s="29"/>
      <c r="OGU156" s="29"/>
      <c r="OGV156" s="29"/>
      <c r="OGW156" s="29"/>
      <c r="OGX156" s="29"/>
      <c r="OGY156" s="29"/>
      <c r="OGZ156" s="29"/>
      <c r="OHA156" s="29"/>
      <c r="OHB156" s="29"/>
      <c r="OHC156" s="29"/>
      <c r="OHD156" s="29"/>
      <c r="OHE156" s="29"/>
      <c r="OHF156" s="29"/>
      <c r="OHG156" s="29"/>
      <c r="OHH156" s="29"/>
      <c r="OHI156" s="29"/>
      <c r="OHJ156" s="29"/>
      <c r="OHK156" s="29"/>
      <c r="OHL156" s="29"/>
      <c r="OHM156" s="29"/>
      <c r="OHN156" s="29"/>
      <c r="OHO156" s="29"/>
      <c r="OHP156" s="29"/>
      <c r="OHQ156" s="29"/>
      <c r="OHR156" s="29"/>
      <c r="OHS156" s="29"/>
      <c r="OHT156" s="29"/>
      <c r="OHU156" s="29"/>
      <c r="OHV156" s="29"/>
      <c r="OHW156" s="29"/>
      <c r="OHX156" s="29"/>
      <c r="OHY156" s="29"/>
      <c r="OHZ156" s="29"/>
      <c r="OIA156" s="29"/>
      <c r="OIB156" s="29"/>
      <c r="OIC156" s="29"/>
      <c r="OID156" s="29"/>
      <c r="OIE156" s="29"/>
      <c r="OIF156" s="29"/>
      <c r="OIG156" s="29"/>
      <c r="OIH156" s="29"/>
      <c r="OII156" s="29"/>
      <c r="OIJ156" s="29"/>
      <c r="OIK156" s="29"/>
      <c r="OIL156" s="29"/>
      <c r="OIM156" s="29"/>
      <c r="OIN156" s="29"/>
      <c r="OIO156" s="29"/>
      <c r="OIP156" s="29"/>
      <c r="OIQ156" s="29"/>
      <c r="OIR156" s="29"/>
      <c r="OIS156" s="29"/>
      <c r="OIT156" s="29"/>
      <c r="OIU156" s="29"/>
      <c r="OIV156" s="29"/>
      <c r="OIW156" s="29"/>
      <c r="OIX156" s="29"/>
      <c r="OIY156" s="29"/>
      <c r="OIZ156" s="29"/>
      <c r="OJA156" s="29"/>
      <c r="OJB156" s="29"/>
      <c r="OJC156" s="29"/>
      <c r="OJD156" s="29"/>
      <c r="OJE156" s="29"/>
      <c r="OJF156" s="29"/>
      <c r="OJG156" s="29"/>
      <c r="OJH156" s="29"/>
      <c r="OJI156" s="29"/>
      <c r="OJJ156" s="29"/>
      <c r="OJK156" s="29"/>
      <c r="OJL156" s="29"/>
      <c r="OJM156" s="29"/>
      <c r="OJN156" s="29"/>
      <c r="OJO156" s="29"/>
      <c r="OJP156" s="29"/>
      <c r="OJQ156" s="29"/>
      <c r="OJR156" s="29"/>
      <c r="OJS156" s="29"/>
      <c r="OJT156" s="29"/>
      <c r="OJU156" s="29"/>
      <c r="OJV156" s="29"/>
      <c r="OJW156" s="29"/>
      <c r="OJX156" s="29"/>
      <c r="OJY156" s="29"/>
      <c r="OJZ156" s="29"/>
      <c r="OKA156" s="29"/>
      <c r="OKB156" s="29"/>
      <c r="OKC156" s="29"/>
      <c r="OKD156" s="29"/>
      <c r="OKE156" s="29"/>
      <c r="OKF156" s="29"/>
      <c r="OKG156" s="29"/>
      <c r="OKH156" s="29"/>
      <c r="OKI156" s="29"/>
      <c r="OKJ156" s="29"/>
      <c r="OKK156" s="29"/>
      <c r="OKL156" s="29"/>
      <c r="OKM156" s="29"/>
      <c r="OKN156" s="29"/>
      <c r="OKO156" s="29"/>
      <c r="OKP156" s="29"/>
      <c r="OKQ156" s="29"/>
      <c r="OKR156" s="29"/>
      <c r="OKS156" s="29"/>
      <c r="OKT156" s="29"/>
      <c r="OKU156" s="29"/>
      <c r="OKV156" s="29"/>
      <c r="OKW156" s="29"/>
      <c r="OKX156" s="29"/>
      <c r="OKY156" s="29"/>
      <c r="OKZ156" s="29"/>
      <c r="OLA156" s="29"/>
      <c r="OLB156" s="29"/>
      <c r="OLC156" s="29"/>
      <c r="OLD156" s="29"/>
      <c r="OLE156" s="29"/>
      <c r="OLF156" s="29"/>
      <c r="OLG156" s="29"/>
      <c r="OLH156" s="29"/>
      <c r="OLI156" s="29"/>
      <c r="OLJ156" s="29"/>
      <c r="OLK156" s="29"/>
      <c r="OLL156" s="29"/>
      <c r="OLM156" s="29"/>
      <c r="OLN156" s="29"/>
      <c r="OLO156" s="29"/>
      <c r="OLP156" s="29"/>
      <c r="OLQ156" s="29"/>
      <c r="OLR156" s="29"/>
      <c r="OLS156" s="29"/>
      <c r="OLT156" s="29"/>
      <c r="OLU156" s="29"/>
      <c r="OLV156" s="29"/>
      <c r="OLW156" s="29"/>
      <c r="OLX156" s="29"/>
      <c r="OLY156" s="29"/>
      <c r="OLZ156" s="29"/>
      <c r="OMA156" s="29"/>
      <c r="OMB156" s="29"/>
      <c r="OMC156" s="29"/>
      <c r="OMD156" s="29"/>
      <c r="OME156" s="29"/>
      <c r="OMF156" s="29"/>
      <c r="OMG156" s="29"/>
      <c r="OMH156" s="29"/>
      <c r="OMI156" s="29"/>
      <c r="OMJ156" s="29"/>
      <c r="OMK156" s="29"/>
      <c r="OML156" s="29"/>
      <c r="OMM156" s="29"/>
      <c r="OMN156" s="29"/>
      <c r="OMO156" s="29"/>
      <c r="OMP156" s="29"/>
      <c r="OMQ156" s="29"/>
      <c r="OMR156" s="29"/>
      <c r="OMS156" s="29"/>
      <c r="OMT156" s="29"/>
      <c r="OMU156" s="29"/>
      <c r="OMV156" s="29"/>
      <c r="OMW156" s="29"/>
      <c r="OMX156" s="29"/>
      <c r="OMY156" s="29"/>
      <c r="OMZ156" s="29"/>
      <c r="ONA156" s="29"/>
      <c r="ONB156" s="29"/>
      <c r="ONC156" s="29"/>
      <c r="OND156" s="29"/>
      <c r="ONE156" s="29"/>
      <c r="ONF156" s="29"/>
      <c r="ONG156" s="29"/>
      <c r="ONH156" s="29"/>
      <c r="ONI156" s="29"/>
      <c r="ONJ156" s="29"/>
      <c r="ONK156" s="29"/>
      <c r="ONL156" s="29"/>
      <c r="ONM156" s="29"/>
      <c r="ONN156" s="29"/>
      <c r="ONO156" s="29"/>
      <c r="ONP156" s="29"/>
      <c r="ONQ156" s="29"/>
      <c r="ONR156" s="29"/>
      <c r="ONS156" s="29"/>
      <c r="ONT156" s="29"/>
      <c r="ONU156" s="29"/>
      <c r="ONV156" s="29"/>
      <c r="ONW156" s="29"/>
      <c r="ONX156" s="29"/>
      <c r="ONY156" s="29"/>
      <c r="ONZ156" s="29"/>
      <c r="OOA156" s="29"/>
      <c r="OOB156" s="29"/>
      <c r="OOC156" s="29"/>
      <c r="OOD156" s="29"/>
      <c r="OOE156" s="29"/>
      <c r="OOF156" s="29"/>
      <c r="OOG156" s="29"/>
      <c r="OOH156" s="29"/>
      <c r="OOI156" s="29"/>
      <c r="OOJ156" s="29"/>
      <c r="OOK156" s="29"/>
      <c r="OOL156" s="29"/>
      <c r="OOM156" s="29"/>
      <c r="OON156" s="29"/>
      <c r="OOO156" s="29"/>
      <c r="OOP156" s="29"/>
      <c r="OOQ156" s="29"/>
      <c r="OOR156" s="29"/>
      <c r="OOS156" s="29"/>
      <c r="OOT156" s="29"/>
      <c r="OOU156" s="29"/>
      <c r="OOV156" s="29"/>
      <c r="OOW156" s="29"/>
      <c r="OOX156" s="29"/>
      <c r="OOY156" s="29"/>
      <c r="OOZ156" s="29"/>
      <c r="OPA156" s="29"/>
      <c r="OPB156" s="29"/>
      <c r="OPC156" s="29"/>
      <c r="OPD156" s="29"/>
      <c r="OPE156" s="29"/>
      <c r="OPF156" s="29"/>
      <c r="OPG156" s="29"/>
      <c r="OPH156" s="29"/>
      <c r="OPI156" s="29"/>
      <c r="OPJ156" s="29"/>
      <c r="OPK156" s="29"/>
      <c r="OPL156" s="29"/>
      <c r="OPM156" s="29"/>
      <c r="OPN156" s="29"/>
      <c r="OPO156" s="29"/>
      <c r="OPP156" s="29"/>
      <c r="OPQ156" s="29"/>
      <c r="OPR156" s="29"/>
      <c r="OPS156" s="29"/>
      <c r="OPT156" s="29"/>
      <c r="OPU156" s="29"/>
      <c r="OPV156" s="29"/>
      <c r="OPW156" s="29"/>
      <c r="OPX156" s="29"/>
      <c r="OPY156" s="29"/>
      <c r="OPZ156" s="29"/>
      <c r="OQA156" s="29"/>
      <c r="OQB156" s="29"/>
      <c r="OQC156" s="29"/>
      <c r="OQD156" s="29"/>
      <c r="OQE156" s="29"/>
      <c r="OQF156" s="29"/>
      <c r="OQG156" s="29"/>
      <c r="OQH156" s="29"/>
      <c r="OQI156" s="29"/>
      <c r="OQJ156" s="29"/>
      <c r="OQK156" s="29"/>
      <c r="OQL156" s="29"/>
      <c r="OQM156" s="29"/>
      <c r="OQN156" s="29"/>
      <c r="OQO156" s="29"/>
      <c r="OQP156" s="29"/>
      <c r="OQQ156" s="29"/>
      <c r="OQR156" s="29"/>
      <c r="OQS156" s="29"/>
      <c r="OQT156" s="29"/>
      <c r="OQU156" s="29"/>
      <c r="OQV156" s="29"/>
      <c r="OQW156" s="29"/>
      <c r="OQX156" s="29"/>
      <c r="OQY156" s="29"/>
      <c r="OQZ156" s="29"/>
      <c r="ORA156" s="29"/>
      <c r="ORB156" s="29"/>
      <c r="ORC156" s="29"/>
      <c r="ORD156" s="29"/>
      <c r="ORE156" s="29"/>
      <c r="ORF156" s="29"/>
      <c r="ORG156" s="29"/>
      <c r="ORH156" s="29"/>
      <c r="ORI156" s="29"/>
      <c r="ORJ156" s="29"/>
      <c r="ORK156" s="29"/>
      <c r="ORL156" s="29"/>
      <c r="ORM156" s="29"/>
      <c r="ORN156" s="29"/>
      <c r="ORO156" s="29"/>
      <c r="ORP156" s="29"/>
      <c r="ORQ156" s="29"/>
      <c r="ORR156" s="29"/>
      <c r="ORS156" s="29"/>
      <c r="ORT156" s="29"/>
      <c r="ORU156" s="29"/>
      <c r="ORV156" s="29"/>
      <c r="ORW156" s="29"/>
      <c r="ORX156" s="29"/>
      <c r="ORY156" s="29"/>
      <c r="ORZ156" s="29"/>
      <c r="OSA156" s="29"/>
      <c r="OSB156" s="29"/>
      <c r="OSC156" s="29"/>
      <c r="OSD156" s="29"/>
      <c r="OSE156" s="29"/>
      <c r="OSF156" s="29"/>
      <c r="OSG156" s="29"/>
      <c r="OSH156" s="29"/>
      <c r="OSI156" s="29"/>
      <c r="OSJ156" s="29"/>
      <c r="OSK156" s="29"/>
      <c r="OSL156" s="29"/>
      <c r="OSM156" s="29"/>
      <c r="OSN156" s="29"/>
      <c r="OSO156" s="29"/>
      <c r="OSP156" s="29"/>
      <c r="OSQ156" s="29"/>
      <c r="OSR156" s="29"/>
      <c r="OSS156" s="29"/>
      <c r="OST156" s="29"/>
      <c r="OSU156" s="29"/>
      <c r="OSV156" s="29"/>
      <c r="OSW156" s="29"/>
      <c r="OSX156" s="29"/>
      <c r="OSY156" s="29"/>
      <c r="OSZ156" s="29"/>
      <c r="OTA156" s="29"/>
      <c r="OTB156" s="29"/>
      <c r="OTC156" s="29"/>
      <c r="OTD156" s="29"/>
      <c r="OTE156" s="29"/>
      <c r="OTF156" s="29"/>
      <c r="OTG156" s="29"/>
      <c r="OTH156" s="29"/>
      <c r="OTI156" s="29"/>
      <c r="OTJ156" s="29"/>
      <c r="OTK156" s="29"/>
      <c r="OTL156" s="29"/>
      <c r="OTM156" s="29"/>
      <c r="OTN156" s="29"/>
      <c r="OTO156" s="29"/>
      <c r="OTP156" s="29"/>
      <c r="OTQ156" s="29"/>
      <c r="OTR156" s="29"/>
      <c r="OTS156" s="29"/>
      <c r="OTT156" s="29"/>
      <c r="OTU156" s="29"/>
      <c r="OTV156" s="29"/>
      <c r="OTW156" s="29"/>
      <c r="OTX156" s="29"/>
      <c r="OTY156" s="29"/>
      <c r="OTZ156" s="29"/>
      <c r="OUA156" s="29"/>
      <c r="OUB156" s="29"/>
      <c r="OUC156" s="29"/>
      <c r="OUD156" s="29"/>
      <c r="OUE156" s="29"/>
      <c r="OUF156" s="29"/>
      <c r="OUG156" s="29"/>
      <c r="OUH156" s="29"/>
      <c r="OUI156" s="29"/>
      <c r="OUJ156" s="29"/>
      <c r="OUK156" s="29"/>
      <c r="OUL156" s="29"/>
      <c r="OUM156" s="29"/>
      <c r="OUN156" s="29"/>
      <c r="OUO156" s="29"/>
      <c r="OUP156" s="29"/>
      <c r="OUQ156" s="29"/>
      <c r="OUR156" s="29"/>
      <c r="OUS156" s="29"/>
      <c r="OUT156" s="29"/>
      <c r="OUU156" s="29"/>
      <c r="OUV156" s="29"/>
      <c r="OUW156" s="29"/>
      <c r="OUX156" s="29"/>
      <c r="OUY156" s="29"/>
      <c r="OUZ156" s="29"/>
      <c r="OVA156" s="29"/>
      <c r="OVB156" s="29"/>
      <c r="OVC156" s="29"/>
      <c r="OVD156" s="29"/>
      <c r="OVE156" s="29"/>
      <c r="OVF156" s="29"/>
      <c r="OVG156" s="29"/>
      <c r="OVH156" s="29"/>
      <c r="OVI156" s="29"/>
      <c r="OVJ156" s="29"/>
      <c r="OVK156" s="29"/>
      <c r="OVL156" s="29"/>
      <c r="OVM156" s="29"/>
      <c r="OVN156" s="29"/>
      <c r="OVO156" s="29"/>
      <c r="OVP156" s="29"/>
      <c r="OVQ156" s="29"/>
      <c r="OVR156" s="29"/>
      <c r="OVS156" s="29"/>
      <c r="OVT156" s="29"/>
      <c r="OVU156" s="29"/>
      <c r="OVV156" s="29"/>
      <c r="OVW156" s="29"/>
      <c r="OVX156" s="29"/>
      <c r="OVY156" s="29"/>
      <c r="OVZ156" s="29"/>
      <c r="OWA156" s="29"/>
      <c r="OWB156" s="29"/>
      <c r="OWC156" s="29"/>
      <c r="OWD156" s="29"/>
      <c r="OWE156" s="29"/>
      <c r="OWF156" s="29"/>
      <c r="OWG156" s="29"/>
      <c r="OWH156" s="29"/>
      <c r="OWI156" s="29"/>
      <c r="OWJ156" s="29"/>
      <c r="OWK156" s="29"/>
      <c r="OWL156" s="29"/>
      <c r="OWM156" s="29"/>
      <c r="OWN156" s="29"/>
      <c r="OWO156" s="29"/>
      <c r="OWP156" s="29"/>
      <c r="OWQ156" s="29"/>
      <c r="OWR156" s="29"/>
      <c r="OWS156" s="29"/>
      <c r="OWT156" s="29"/>
      <c r="OWU156" s="29"/>
      <c r="OWV156" s="29"/>
      <c r="OWW156" s="29"/>
      <c r="OWX156" s="29"/>
      <c r="OWY156" s="29"/>
      <c r="OWZ156" s="29"/>
      <c r="OXA156" s="29"/>
      <c r="OXB156" s="29"/>
      <c r="OXC156" s="29"/>
      <c r="OXD156" s="29"/>
      <c r="OXE156" s="29"/>
      <c r="OXF156" s="29"/>
      <c r="OXG156" s="29"/>
      <c r="OXH156" s="29"/>
      <c r="OXI156" s="29"/>
      <c r="OXJ156" s="29"/>
      <c r="OXK156" s="29"/>
      <c r="OXL156" s="29"/>
      <c r="OXM156" s="29"/>
      <c r="OXN156" s="29"/>
      <c r="OXO156" s="29"/>
      <c r="OXP156" s="29"/>
      <c r="OXQ156" s="29"/>
      <c r="OXR156" s="29"/>
      <c r="OXS156" s="29"/>
      <c r="OXT156" s="29"/>
      <c r="OXU156" s="29"/>
      <c r="OXV156" s="29"/>
      <c r="OXW156" s="29"/>
      <c r="OXX156" s="29"/>
      <c r="OXY156" s="29"/>
      <c r="OXZ156" s="29"/>
      <c r="OYA156" s="29"/>
      <c r="OYB156" s="29"/>
      <c r="OYC156" s="29"/>
      <c r="OYD156" s="29"/>
      <c r="OYE156" s="29"/>
      <c r="OYF156" s="29"/>
      <c r="OYG156" s="29"/>
      <c r="OYH156" s="29"/>
      <c r="OYI156" s="29"/>
      <c r="OYJ156" s="29"/>
      <c r="OYK156" s="29"/>
      <c r="OYL156" s="29"/>
      <c r="OYM156" s="29"/>
      <c r="OYN156" s="29"/>
      <c r="OYO156" s="29"/>
      <c r="OYP156" s="29"/>
      <c r="OYQ156" s="29"/>
      <c r="OYR156" s="29"/>
      <c r="OYS156" s="29"/>
      <c r="OYT156" s="29"/>
      <c r="OYU156" s="29"/>
      <c r="OYV156" s="29"/>
      <c r="OYW156" s="29"/>
      <c r="OYX156" s="29"/>
      <c r="OYY156" s="29"/>
      <c r="OYZ156" s="29"/>
      <c r="OZA156" s="29"/>
      <c r="OZB156" s="29"/>
      <c r="OZC156" s="29"/>
      <c r="OZD156" s="29"/>
      <c r="OZE156" s="29"/>
      <c r="OZF156" s="29"/>
      <c r="OZG156" s="29"/>
      <c r="OZH156" s="29"/>
      <c r="OZI156" s="29"/>
      <c r="OZJ156" s="29"/>
      <c r="OZK156" s="29"/>
      <c r="OZL156" s="29"/>
      <c r="OZM156" s="29"/>
      <c r="OZN156" s="29"/>
      <c r="OZO156" s="29"/>
      <c r="OZP156" s="29"/>
      <c r="OZQ156" s="29"/>
      <c r="OZR156" s="29"/>
      <c r="OZS156" s="29"/>
      <c r="OZT156" s="29"/>
      <c r="OZU156" s="29"/>
      <c r="OZV156" s="29"/>
      <c r="OZW156" s="29"/>
      <c r="OZX156" s="29"/>
      <c r="OZY156" s="29"/>
      <c r="OZZ156" s="29"/>
      <c r="PAA156" s="29"/>
      <c r="PAB156" s="29"/>
      <c r="PAC156" s="29"/>
      <c r="PAD156" s="29"/>
      <c r="PAE156" s="29"/>
      <c r="PAF156" s="29"/>
      <c r="PAG156" s="29"/>
      <c r="PAH156" s="29"/>
      <c r="PAI156" s="29"/>
      <c r="PAJ156" s="29"/>
      <c r="PAK156" s="29"/>
      <c r="PAL156" s="29"/>
      <c r="PAM156" s="29"/>
      <c r="PAN156" s="29"/>
      <c r="PAO156" s="29"/>
      <c r="PAP156" s="29"/>
      <c r="PAQ156" s="29"/>
      <c r="PAR156" s="29"/>
      <c r="PAS156" s="29"/>
      <c r="PAT156" s="29"/>
      <c r="PAU156" s="29"/>
      <c r="PAV156" s="29"/>
      <c r="PAW156" s="29"/>
      <c r="PAX156" s="29"/>
      <c r="PAY156" s="29"/>
      <c r="PAZ156" s="29"/>
      <c r="PBA156" s="29"/>
      <c r="PBB156" s="29"/>
      <c r="PBC156" s="29"/>
      <c r="PBD156" s="29"/>
      <c r="PBE156" s="29"/>
      <c r="PBF156" s="29"/>
      <c r="PBG156" s="29"/>
      <c r="PBH156" s="29"/>
      <c r="PBI156" s="29"/>
      <c r="PBJ156" s="29"/>
      <c r="PBK156" s="29"/>
      <c r="PBL156" s="29"/>
      <c r="PBM156" s="29"/>
      <c r="PBN156" s="29"/>
      <c r="PBO156" s="29"/>
      <c r="PBP156" s="29"/>
      <c r="PBQ156" s="29"/>
      <c r="PBR156" s="29"/>
      <c r="PBS156" s="29"/>
      <c r="PBT156" s="29"/>
      <c r="PBU156" s="29"/>
      <c r="PBV156" s="29"/>
      <c r="PBW156" s="29"/>
      <c r="PBX156" s="29"/>
      <c r="PBY156" s="29"/>
      <c r="PBZ156" s="29"/>
      <c r="PCA156" s="29"/>
      <c r="PCB156" s="29"/>
      <c r="PCC156" s="29"/>
      <c r="PCD156" s="29"/>
      <c r="PCE156" s="29"/>
      <c r="PCF156" s="29"/>
      <c r="PCG156" s="29"/>
      <c r="PCH156" s="29"/>
      <c r="PCI156" s="29"/>
      <c r="PCJ156" s="29"/>
      <c r="PCK156" s="29"/>
      <c r="PCL156" s="29"/>
      <c r="PCM156" s="29"/>
      <c r="PCN156" s="29"/>
      <c r="PCO156" s="29"/>
      <c r="PCP156" s="29"/>
      <c r="PCQ156" s="29"/>
      <c r="PCR156" s="29"/>
      <c r="PCS156" s="29"/>
      <c r="PCT156" s="29"/>
      <c r="PCU156" s="29"/>
      <c r="PCV156" s="29"/>
      <c r="PCW156" s="29"/>
      <c r="PCX156" s="29"/>
      <c r="PCY156" s="29"/>
      <c r="PCZ156" s="29"/>
      <c r="PDA156" s="29"/>
      <c r="PDB156" s="29"/>
      <c r="PDC156" s="29"/>
      <c r="PDD156" s="29"/>
      <c r="PDE156" s="29"/>
      <c r="PDF156" s="29"/>
      <c r="PDG156" s="29"/>
      <c r="PDH156" s="29"/>
      <c r="PDI156" s="29"/>
      <c r="PDJ156" s="29"/>
      <c r="PDK156" s="29"/>
      <c r="PDL156" s="29"/>
      <c r="PDM156" s="29"/>
      <c r="PDN156" s="29"/>
      <c r="PDO156" s="29"/>
      <c r="PDP156" s="29"/>
      <c r="PDQ156" s="29"/>
      <c r="PDR156" s="29"/>
      <c r="PDS156" s="29"/>
      <c r="PDT156" s="29"/>
      <c r="PDU156" s="29"/>
      <c r="PDV156" s="29"/>
      <c r="PDW156" s="29"/>
      <c r="PDX156" s="29"/>
      <c r="PDY156" s="29"/>
      <c r="PDZ156" s="29"/>
      <c r="PEA156" s="29"/>
      <c r="PEB156" s="29"/>
      <c r="PEC156" s="29"/>
      <c r="PED156" s="29"/>
      <c r="PEE156" s="29"/>
      <c r="PEF156" s="29"/>
      <c r="PEG156" s="29"/>
      <c r="PEH156" s="29"/>
      <c r="PEI156" s="29"/>
      <c r="PEJ156" s="29"/>
      <c r="PEK156" s="29"/>
      <c r="PEL156" s="29"/>
      <c r="PEM156" s="29"/>
      <c r="PEN156" s="29"/>
      <c r="PEO156" s="29"/>
      <c r="PEP156" s="29"/>
      <c r="PEQ156" s="29"/>
      <c r="PER156" s="29"/>
      <c r="PES156" s="29"/>
      <c r="PET156" s="29"/>
      <c r="PEU156" s="29"/>
      <c r="PEV156" s="29"/>
      <c r="PEW156" s="29"/>
      <c r="PEX156" s="29"/>
      <c r="PEY156" s="29"/>
      <c r="PEZ156" s="29"/>
      <c r="PFA156" s="29"/>
      <c r="PFB156" s="29"/>
      <c r="PFC156" s="29"/>
      <c r="PFD156" s="29"/>
      <c r="PFE156" s="29"/>
      <c r="PFF156" s="29"/>
      <c r="PFG156" s="29"/>
      <c r="PFH156" s="29"/>
      <c r="PFI156" s="29"/>
      <c r="PFJ156" s="29"/>
      <c r="PFK156" s="29"/>
      <c r="PFL156" s="29"/>
      <c r="PFM156" s="29"/>
      <c r="PFN156" s="29"/>
      <c r="PFO156" s="29"/>
      <c r="PFP156" s="29"/>
      <c r="PFQ156" s="29"/>
      <c r="PFR156" s="29"/>
      <c r="PFS156" s="29"/>
      <c r="PFT156" s="29"/>
      <c r="PFU156" s="29"/>
      <c r="PFV156" s="29"/>
      <c r="PFW156" s="29"/>
      <c r="PFX156" s="29"/>
      <c r="PFY156" s="29"/>
      <c r="PFZ156" s="29"/>
      <c r="PGA156" s="29"/>
      <c r="PGB156" s="29"/>
      <c r="PGC156" s="29"/>
      <c r="PGD156" s="29"/>
      <c r="PGE156" s="29"/>
      <c r="PGF156" s="29"/>
      <c r="PGG156" s="29"/>
      <c r="PGH156" s="29"/>
      <c r="PGI156" s="29"/>
      <c r="PGJ156" s="29"/>
      <c r="PGK156" s="29"/>
      <c r="PGL156" s="29"/>
      <c r="PGM156" s="29"/>
      <c r="PGN156" s="29"/>
      <c r="PGO156" s="29"/>
      <c r="PGP156" s="29"/>
      <c r="PGQ156" s="29"/>
      <c r="PGR156" s="29"/>
      <c r="PGS156" s="29"/>
      <c r="PGT156" s="29"/>
      <c r="PGU156" s="29"/>
      <c r="PGV156" s="29"/>
      <c r="PGW156" s="29"/>
      <c r="PGX156" s="29"/>
      <c r="PGY156" s="29"/>
      <c r="PGZ156" s="29"/>
      <c r="PHA156" s="29"/>
      <c r="PHB156" s="29"/>
      <c r="PHC156" s="29"/>
      <c r="PHD156" s="29"/>
      <c r="PHE156" s="29"/>
      <c r="PHF156" s="29"/>
      <c r="PHG156" s="29"/>
      <c r="PHH156" s="29"/>
      <c r="PHI156" s="29"/>
      <c r="PHJ156" s="29"/>
      <c r="PHK156" s="29"/>
      <c r="PHL156" s="29"/>
      <c r="PHM156" s="29"/>
      <c r="PHN156" s="29"/>
      <c r="PHO156" s="29"/>
      <c r="PHP156" s="29"/>
      <c r="PHQ156" s="29"/>
      <c r="PHR156" s="29"/>
      <c r="PHS156" s="29"/>
      <c r="PHT156" s="29"/>
      <c r="PHU156" s="29"/>
      <c r="PHV156" s="29"/>
      <c r="PHW156" s="29"/>
      <c r="PHX156" s="29"/>
      <c r="PHY156" s="29"/>
      <c r="PHZ156" s="29"/>
      <c r="PIA156" s="29"/>
      <c r="PIB156" s="29"/>
      <c r="PIC156" s="29"/>
      <c r="PID156" s="29"/>
      <c r="PIE156" s="29"/>
      <c r="PIF156" s="29"/>
      <c r="PIG156" s="29"/>
      <c r="PIH156" s="29"/>
      <c r="PII156" s="29"/>
      <c r="PIJ156" s="29"/>
      <c r="PIK156" s="29"/>
      <c r="PIL156" s="29"/>
      <c r="PIM156" s="29"/>
      <c r="PIN156" s="29"/>
      <c r="PIO156" s="29"/>
      <c r="PIP156" s="29"/>
      <c r="PIQ156" s="29"/>
      <c r="PIR156" s="29"/>
      <c r="PIS156" s="29"/>
      <c r="PIT156" s="29"/>
      <c r="PIU156" s="29"/>
      <c r="PIV156" s="29"/>
      <c r="PIW156" s="29"/>
      <c r="PIX156" s="29"/>
      <c r="PIY156" s="29"/>
      <c r="PIZ156" s="29"/>
      <c r="PJA156" s="29"/>
      <c r="PJB156" s="29"/>
      <c r="PJC156" s="29"/>
      <c r="PJD156" s="29"/>
      <c r="PJE156" s="29"/>
      <c r="PJF156" s="29"/>
      <c r="PJG156" s="29"/>
      <c r="PJH156" s="29"/>
      <c r="PJI156" s="29"/>
      <c r="PJJ156" s="29"/>
      <c r="PJK156" s="29"/>
      <c r="PJL156" s="29"/>
      <c r="PJM156" s="29"/>
      <c r="PJN156" s="29"/>
      <c r="PJO156" s="29"/>
      <c r="PJP156" s="29"/>
      <c r="PJQ156" s="29"/>
      <c r="PJR156" s="29"/>
      <c r="PJS156" s="29"/>
      <c r="PJT156" s="29"/>
      <c r="PJU156" s="29"/>
      <c r="PJV156" s="29"/>
      <c r="PJW156" s="29"/>
      <c r="PJX156" s="29"/>
      <c r="PJY156" s="29"/>
      <c r="PJZ156" s="29"/>
      <c r="PKA156" s="29"/>
      <c r="PKB156" s="29"/>
      <c r="PKC156" s="29"/>
      <c r="PKD156" s="29"/>
      <c r="PKE156" s="29"/>
      <c r="PKF156" s="29"/>
      <c r="PKG156" s="29"/>
      <c r="PKH156" s="29"/>
      <c r="PKI156" s="29"/>
      <c r="PKJ156" s="29"/>
      <c r="PKK156" s="29"/>
      <c r="PKL156" s="29"/>
      <c r="PKM156" s="29"/>
      <c r="PKN156" s="29"/>
      <c r="PKO156" s="29"/>
      <c r="PKP156" s="29"/>
      <c r="PKQ156" s="29"/>
      <c r="PKR156" s="29"/>
      <c r="PKS156" s="29"/>
      <c r="PKT156" s="29"/>
      <c r="PKU156" s="29"/>
      <c r="PKV156" s="29"/>
      <c r="PKW156" s="29"/>
      <c r="PKX156" s="29"/>
      <c r="PKY156" s="29"/>
      <c r="PKZ156" s="29"/>
      <c r="PLA156" s="29"/>
      <c r="PLB156" s="29"/>
      <c r="PLC156" s="29"/>
      <c r="PLD156" s="29"/>
      <c r="PLE156" s="29"/>
      <c r="PLF156" s="29"/>
      <c r="PLG156" s="29"/>
      <c r="PLH156" s="29"/>
      <c r="PLI156" s="29"/>
      <c r="PLJ156" s="29"/>
      <c r="PLK156" s="29"/>
      <c r="PLL156" s="29"/>
      <c r="PLM156" s="29"/>
      <c r="PLN156" s="29"/>
      <c r="PLO156" s="29"/>
      <c r="PLP156" s="29"/>
      <c r="PLQ156" s="29"/>
      <c r="PLR156" s="29"/>
      <c r="PLS156" s="29"/>
      <c r="PLT156" s="29"/>
      <c r="PLU156" s="29"/>
      <c r="PLV156" s="29"/>
      <c r="PLW156" s="29"/>
      <c r="PLX156" s="29"/>
      <c r="PLY156" s="29"/>
      <c r="PLZ156" s="29"/>
      <c r="PMA156" s="29"/>
      <c r="PMB156" s="29"/>
      <c r="PMC156" s="29"/>
      <c r="PMD156" s="29"/>
      <c r="PME156" s="29"/>
      <c r="PMF156" s="29"/>
      <c r="PMG156" s="29"/>
      <c r="PMH156" s="29"/>
      <c r="PMI156" s="29"/>
      <c r="PMJ156" s="29"/>
      <c r="PMK156" s="29"/>
      <c r="PML156" s="29"/>
      <c r="PMM156" s="29"/>
      <c r="PMN156" s="29"/>
      <c r="PMO156" s="29"/>
      <c r="PMP156" s="29"/>
      <c r="PMQ156" s="29"/>
      <c r="PMR156" s="29"/>
      <c r="PMS156" s="29"/>
      <c r="PMT156" s="29"/>
      <c r="PMU156" s="29"/>
      <c r="PMV156" s="29"/>
      <c r="PMW156" s="29"/>
      <c r="PMX156" s="29"/>
      <c r="PMY156" s="29"/>
      <c r="PMZ156" s="29"/>
      <c r="PNA156" s="29"/>
      <c r="PNB156" s="29"/>
      <c r="PNC156" s="29"/>
      <c r="PND156" s="29"/>
      <c r="PNE156" s="29"/>
      <c r="PNF156" s="29"/>
      <c r="PNG156" s="29"/>
      <c r="PNH156" s="29"/>
      <c r="PNI156" s="29"/>
      <c r="PNJ156" s="29"/>
      <c r="PNK156" s="29"/>
      <c r="PNL156" s="29"/>
      <c r="PNM156" s="29"/>
      <c r="PNN156" s="29"/>
      <c r="PNO156" s="29"/>
      <c r="PNP156" s="29"/>
      <c r="PNQ156" s="29"/>
      <c r="PNR156" s="29"/>
      <c r="PNS156" s="29"/>
      <c r="PNT156" s="29"/>
      <c r="PNU156" s="29"/>
      <c r="PNV156" s="29"/>
      <c r="PNW156" s="29"/>
      <c r="PNX156" s="29"/>
      <c r="PNY156" s="29"/>
      <c r="PNZ156" s="29"/>
      <c r="POA156" s="29"/>
      <c r="POB156" s="29"/>
      <c r="POC156" s="29"/>
      <c r="POD156" s="29"/>
      <c r="POE156" s="29"/>
      <c r="POF156" s="29"/>
      <c r="POG156" s="29"/>
      <c r="POH156" s="29"/>
      <c r="POI156" s="29"/>
      <c r="POJ156" s="29"/>
      <c r="POK156" s="29"/>
      <c r="POL156" s="29"/>
      <c r="POM156" s="29"/>
      <c r="PON156" s="29"/>
      <c r="POO156" s="29"/>
      <c r="POP156" s="29"/>
      <c r="POQ156" s="29"/>
      <c r="POR156" s="29"/>
      <c r="POS156" s="29"/>
      <c r="POT156" s="29"/>
      <c r="POU156" s="29"/>
      <c r="POV156" s="29"/>
      <c r="POW156" s="29"/>
      <c r="POX156" s="29"/>
      <c r="POY156" s="29"/>
      <c r="POZ156" s="29"/>
      <c r="PPA156" s="29"/>
      <c r="PPB156" s="29"/>
      <c r="PPC156" s="29"/>
      <c r="PPD156" s="29"/>
      <c r="PPE156" s="29"/>
      <c r="PPF156" s="29"/>
      <c r="PPG156" s="29"/>
      <c r="PPH156" s="29"/>
      <c r="PPI156" s="29"/>
      <c r="PPJ156" s="29"/>
      <c r="PPK156" s="29"/>
      <c r="PPL156" s="29"/>
      <c r="PPM156" s="29"/>
      <c r="PPN156" s="29"/>
      <c r="PPO156" s="29"/>
      <c r="PPP156" s="29"/>
      <c r="PPQ156" s="29"/>
      <c r="PPR156" s="29"/>
      <c r="PPS156" s="29"/>
      <c r="PPT156" s="29"/>
      <c r="PPU156" s="29"/>
      <c r="PPV156" s="29"/>
      <c r="PPW156" s="29"/>
      <c r="PPX156" s="29"/>
      <c r="PPY156" s="29"/>
      <c r="PPZ156" s="29"/>
      <c r="PQA156" s="29"/>
      <c r="PQB156" s="29"/>
      <c r="PQC156" s="29"/>
      <c r="PQD156" s="29"/>
      <c r="PQE156" s="29"/>
      <c r="PQF156" s="29"/>
      <c r="PQG156" s="29"/>
      <c r="PQH156" s="29"/>
      <c r="PQI156" s="29"/>
      <c r="PQJ156" s="29"/>
      <c r="PQK156" s="29"/>
      <c r="PQL156" s="29"/>
      <c r="PQM156" s="29"/>
      <c r="PQN156" s="29"/>
      <c r="PQO156" s="29"/>
      <c r="PQP156" s="29"/>
      <c r="PQQ156" s="29"/>
      <c r="PQR156" s="29"/>
      <c r="PQS156" s="29"/>
      <c r="PQT156" s="29"/>
      <c r="PQU156" s="29"/>
      <c r="PQV156" s="29"/>
      <c r="PQW156" s="29"/>
      <c r="PQX156" s="29"/>
      <c r="PQY156" s="29"/>
      <c r="PQZ156" s="29"/>
      <c r="PRA156" s="29"/>
      <c r="PRB156" s="29"/>
      <c r="PRC156" s="29"/>
      <c r="PRD156" s="29"/>
      <c r="PRE156" s="29"/>
      <c r="PRF156" s="29"/>
      <c r="PRG156" s="29"/>
      <c r="PRH156" s="29"/>
      <c r="PRI156" s="29"/>
      <c r="PRJ156" s="29"/>
      <c r="PRK156" s="29"/>
      <c r="PRL156" s="29"/>
      <c r="PRM156" s="29"/>
      <c r="PRN156" s="29"/>
      <c r="PRO156" s="29"/>
      <c r="PRP156" s="29"/>
      <c r="PRQ156" s="29"/>
      <c r="PRR156" s="29"/>
      <c r="PRS156" s="29"/>
      <c r="PRT156" s="29"/>
      <c r="PRU156" s="29"/>
      <c r="PRV156" s="29"/>
      <c r="PRW156" s="29"/>
      <c r="PRX156" s="29"/>
      <c r="PRY156" s="29"/>
      <c r="PRZ156" s="29"/>
      <c r="PSA156" s="29"/>
      <c r="PSB156" s="29"/>
      <c r="PSC156" s="29"/>
      <c r="PSD156" s="29"/>
      <c r="PSE156" s="29"/>
      <c r="PSF156" s="29"/>
      <c r="PSG156" s="29"/>
      <c r="PSH156" s="29"/>
      <c r="PSI156" s="29"/>
      <c r="PSJ156" s="29"/>
      <c r="PSK156" s="29"/>
      <c r="PSL156" s="29"/>
      <c r="PSM156" s="29"/>
      <c r="PSN156" s="29"/>
      <c r="PSO156" s="29"/>
      <c r="PSP156" s="29"/>
      <c r="PSQ156" s="29"/>
      <c r="PSR156" s="29"/>
      <c r="PSS156" s="29"/>
      <c r="PST156" s="29"/>
      <c r="PSU156" s="29"/>
      <c r="PSV156" s="29"/>
      <c r="PSW156" s="29"/>
      <c r="PSX156" s="29"/>
      <c r="PSY156" s="29"/>
      <c r="PSZ156" s="29"/>
      <c r="PTA156" s="29"/>
      <c r="PTB156" s="29"/>
      <c r="PTC156" s="29"/>
      <c r="PTD156" s="29"/>
      <c r="PTE156" s="29"/>
      <c r="PTF156" s="29"/>
      <c r="PTG156" s="29"/>
      <c r="PTH156" s="29"/>
      <c r="PTI156" s="29"/>
      <c r="PTJ156" s="29"/>
      <c r="PTK156" s="29"/>
      <c r="PTL156" s="29"/>
      <c r="PTM156" s="29"/>
      <c r="PTN156" s="29"/>
      <c r="PTO156" s="29"/>
      <c r="PTP156" s="29"/>
      <c r="PTQ156" s="29"/>
      <c r="PTR156" s="29"/>
      <c r="PTS156" s="29"/>
      <c r="PTT156" s="29"/>
      <c r="PTU156" s="29"/>
      <c r="PTV156" s="29"/>
      <c r="PTW156" s="29"/>
      <c r="PTX156" s="29"/>
      <c r="PTY156" s="29"/>
      <c r="PTZ156" s="29"/>
      <c r="PUA156" s="29"/>
      <c r="PUB156" s="29"/>
      <c r="PUC156" s="29"/>
      <c r="PUD156" s="29"/>
      <c r="PUE156" s="29"/>
      <c r="PUF156" s="29"/>
      <c r="PUG156" s="29"/>
      <c r="PUH156" s="29"/>
      <c r="PUI156" s="29"/>
      <c r="PUJ156" s="29"/>
      <c r="PUK156" s="29"/>
      <c r="PUL156" s="29"/>
      <c r="PUM156" s="29"/>
      <c r="PUN156" s="29"/>
      <c r="PUO156" s="29"/>
      <c r="PUP156" s="29"/>
      <c r="PUQ156" s="29"/>
      <c r="PUR156" s="29"/>
      <c r="PUS156" s="29"/>
      <c r="PUT156" s="29"/>
      <c r="PUU156" s="29"/>
      <c r="PUV156" s="29"/>
      <c r="PUW156" s="29"/>
      <c r="PUX156" s="29"/>
      <c r="PUY156" s="29"/>
      <c r="PUZ156" s="29"/>
      <c r="PVA156" s="29"/>
      <c r="PVB156" s="29"/>
      <c r="PVC156" s="29"/>
      <c r="PVD156" s="29"/>
      <c r="PVE156" s="29"/>
      <c r="PVF156" s="29"/>
      <c r="PVG156" s="29"/>
      <c r="PVH156" s="29"/>
      <c r="PVI156" s="29"/>
      <c r="PVJ156" s="29"/>
      <c r="PVK156" s="29"/>
      <c r="PVL156" s="29"/>
      <c r="PVM156" s="29"/>
      <c r="PVN156" s="29"/>
      <c r="PVO156" s="29"/>
      <c r="PVP156" s="29"/>
      <c r="PVQ156" s="29"/>
      <c r="PVR156" s="29"/>
      <c r="PVS156" s="29"/>
      <c r="PVT156" s="29"/>
      <c r="PVU156" s="29"/>
      <c r="PVV156" s="29"/>
      <c r="PVW156" s="29"/>
      <c r="PVX156" s="29"/>
      <c r="PVY156" s="29"/>
      <c r="PVZ156" s="29"/>
      <c r="PWA156" s="29"/>
      <c r="PWB156" s="29"/>
      <c r="PWC156" s="29"/>
      <c r="PWD156" s="29"/>
      <c r="PWE156" s="29"/>
      <c r="PWF156" s="29"/>
      <c r="PWG156" s="29"/>
      <c r="PWH156" s="29"/>
      <c r="PWI156" s="29"/>
      <c r="PWJ156" s="29"/>
      <c r="PWK156" s="29"/>
      <c r="PWL156" s="29"/>
      <c r="PWM156" s="29"/>
      <c r="PWN156" s="29"/>
      <c r="PWO156" s="29"/>
      <c r="PWP156" s="29"/>
      <c r="PWQ156" s="29"/>
      <c r="PWR156" s="29"/>
      <c r="PWS156" s="29"/>
      <c r="PWT156" s="29"/>
      <c r="PWU156" s="29"/>
      <c r="PWV156" s="29"/>
      <c r="PWW156" s="29"/>
      <c r="PWX156" s="29"/>
      <c r="PWY156" s="29"/>
      <c r="PWZ156" s="29"/>
      <c r="PXA156" s="29"/>
      <c r="PXB156" s="29"/>
      <c r="PXC156" s="29"/>
      <c r="PXD156" s="29"/>
      <c r="PXE156" s="29"/>
      <c r="PXF156" s="29"/>
      <c r="PXG156" s="29"/>
      <c r="PXH156" s="29"/>
      <c r="PXI156" s="29"/>
      <c r="PXJ156" s="29"/>
      <c r="PXK156" s="29"/>
      <c r="PXL156" s="29"/>
      <c r="PXM156" s="29"/>
      <c r="PXN156" s="29"/>
      <c r="PXO156" s="29"/>
      <c r="PXP156" s="29"/>
      <c r="PXQ156" s="29"/>
      <c r="PXR156" s="29"/>
      <c r="PXS156" s="29"/>
      <c r="PXT156" s="29"/>
      <c r="PXU156" s="29"/>
      <c r="PXV156" s="29"/>
      <c r="PXW156" s="29"/>
      <c r="PXX156" s="29"/>
      <c r="PXY156" s="29"/>
      <c r="PXZ156" s="29"/>
      <c r="PYA156" s="29"/>
      <c r="PYB156" s="29"/>
      <c r="PYC156" s="29"/>
      <c r="PYD156" s="29"/>
      <c r="PYE156" s="29"/>
      <c r="PYF156" s="29"/>
      <c r="PYG156" s="29"/>
      <c r="PYH156" s="29"/>
      <c r="PYI156" s="29"/>
      <c r="PYJ156" s="29"/>
      <c r="PYK156" s="29"/>
      <c r="PYL156" s="29"/>
      <c r="PYM156" s="29"/>
      <c r="PYN156" s="29"/>
      <c r="PYO156" s="29"/>
      <c r="PYP156" s="29"/>
      <c r="PYQ156" s="29"/>
      <c r="PYR156" s="29"/>
      <c r="PYS156" s="29"/>
      <c r="PYT156" s="29"/>
      <c r="PYU156" s="29"/>
      <c r="PYV156" s="29"/>
      <c r="PYW156" s="29"/>
      <c r="PYX156" s="29"/>
      <c r="PYY156" s="29"/>
      <c r="PYZ156" s="29"/>
      <c r="PZA156" s="29"/>
      <c r="PZB156" s="29"/>
      <c r="PZC156" s="29"/>
      <c r="PZD156" s="29"/>
      <c r="PZE156" s="29"/>
      <c r="PZF156" s="29"/>
      <c r="PZG156" s="29"/>
      <c r="PZH156" s="29"/>
      <c r="PZI156" s="29"/>
      <c r="PZJ156" s="29"/>
      <c r="PZK156" s="29"/>
      <c r="PZL156" s="29"/>
      <c r="PZM156" s="29"/>
      <c r="PZN156" s="29"/>
      <c r="PZO156" s="29"/>
      <c r="PZP156" s="29"/>
      <c r="PZQ156" s="29"/>
      <c r="PZR156" s="29"/>
      <c r="PZS156" s="29"/>
      <c r="PZT156" s="29"/>
      <c r="PZU156" s="29"/>
      <c r="PZV156" s="29"/>
      <c r="PZW156" s="29"/>
      <c r="PZX156" s="29"/>
      <c r="PZY156" s="29"/>
      <c r="PZZ156" s="29"/>
      <c r="QAA156" s="29"/>
      <c r="QAB156" s="29"/>
      <c r="QAC156" s="29"/>
      <c r="QAD156" s="29"/>
      <c r="QAE156" s="29"/>
      <c r="QAF156" s="29"/>
      <c r="QAG156" s="29"/>
      <c r="QAH156" s="29"/>
      <c r="QAI156" s="29"/>
      <c r="QAJ156" s="29"/>
      <c r="QAK156" s="29"/>
      <c r="QAL156" s="29"/>
      <c r="QAM156" s="29"/>
      <c r="QAN156" s="29"/>
      <c r="QAO156" s="29"/>
      <c r="QAP156" s="29"/>
      <c r="QAQ156" s="29"/>
      <c r="QAR156" s="29"/>
      <c r="QAS156" s="29"/>
      <c r="QAT156" s="29"/>
      <c r="QAU156" s="29"/>
      <c r="QAV156" s="29"/>
      <c r="QAW156" s="29"/>
      <c r="QAX156" s="29"/>
      <c r="QAY156" s="29"/>
      <c r="QAZ156" s="29"/>
      <c r="QBA156" s="29"/>
      <c r="QBB156" s="29"/>
      <c r="QBC156" s="29"/>
      <c r="QBD156" s="29"/>
      <c r="QBE156" s="29"/>
      <c r="QBF156" s="29"/>
      <c r="QBG156" s="29"/>
      <c r="QBH156" s="29"/>
      <c r="QBI156" s="29"/>
      <c r="QBJ156" s="29"/>
      <c r="QBK156" s="29"/>
      <c r="QBL156" s="29"/>
      <c r="QBM156" s="29"/>
      <c r="QBN156" s="29"/>
      <c r="QBO156" s="29"/>
      <c r="QBP156" s="29"/>
      <c r="QBQ156" s="29"/>
      <c r="QBR156" s="29"/>
      <c r="QBS156" s="29"/>
      <c r="QBT156" s="29"/>
      <c r="QBU156" s="29"/>
      <c r="QBV156" s="29"/>
      <c r="QBW156" s="29"/>
      <c r="QBX156" s="29"/>
      <c r="QBY156" s="29"/>
      <c r="QBZ156" s="29"/>
      <c r="QCA156" s="29"/>
      <c r="QCB156" s="29"/>
      <c r="QCC156" s="29"/>
      <c r="QCD156" s="29"/>
      <c r="QCE156" s="29"/>
      <c r="QCF156" s="29"/>
      <c r="QCG156" s="29"/>
      <c r="QCH156" s="29"/>
      <c r="QCI156" s="29"/>
      <c r="QCJ156" s="29"/>
      <c r="QCK156" s="29"/>
      <c r="QCL156" s="29"/>
      <c r="QCM156" s="29"/>
      <c r="QCN156" s="29"/>
      <c r="QCO156" s="29"/>
      <c r="QCP156" s="29"/>
      <c r="QCQ156" s="29"/>
      <c r="QCR156" s="29"/>
      <c r="QCS156" s="29"/>
      <c r="QCT156" s="29"/>
      <c r="QCU156" s="29"/>
      <c r="QCV156" s="29"/>
      <c r="QCW156" s="29"/>
      <c r="QCX156" s="29"/>
      <c r="QCY156" s="29"/>
      <c r="QCZ156" s="29"/>
      <c r="QDA156" s="29"/>
      <c r="QDB156" s="29"/>
      <c r="QDC156" s="29"/>
      <c r="QDD156" s="29"/>
      <c r="QDE156" s="29"/>
      <c r="QDF156" s="29"/>
      <c r="QDG156" s="29"/>
      <c r="QDH156" s="29"/>
      <c r="QDI156" s="29"/>
      <c r="QDJ156" s="29"/>
      <c r="QDK156" s="29"/>
      <c r="QDL156" s="29"/>
      <c r="QDM156" s="29"/>
      <c r="QDN156" s="29"/>
      <c r="QDO156" s="29"/>
      <c r="QDP156" s="29"/>
      <c r="QDQ156" s="29"/>
      <c r="QDR156" s="29"/>
      <c r="QDS156" s="29"/>
      <c r="QDT156" s="29"/>
      <c r="QDU156" s="29"/>
      <c r="QDV156" s="29"/>
      <c r="QDW156" s="29"/>
      <c r="QDX156" s="29"/>
      <c r="QDY156" s="29"/>
      <c r="QDZ156" s="29"/>
      <c r="QEA156" s="29"/>
      <c r="QEB156" s="29"/>
      <c r="QEC156" s="29"/>
      <c r="QED156" s="29"/>
      <c r="QEE156" s="29"/>
      <c r="QEF156" s="29"/>
      <c r="QEG156" s="29"/>
      <c r="QEH156" s="29"/>
      <c r="QEI156" s="29"/>
      <c r="QEJ156" s="29"/>
      <c r="QEK156" s="29"/>
      <c r="QEL156" s="29"/>
      <c r="QEM156" s="29"/>
      <c r="QEN156" s="29"/>
      <c r="QEO156" s="29"/>
      <c r="QEP156" s="29"/>
      <c r="QEQ156" s="29"/>
      <c r="QER156" s="29"/>
      <c r="QES156" s="29"/>
      <c r="QET156" s="29"/>
      <c r="QEU156" s="29"/>
      <c r="QEV156" s="29"/>
      <c r="QEW156" s="29"/>
      <c r="QEX156" s="29"/>
      <c r="QEY156" s="29"/>
      <c r="QEZ156" s="29"/>
      <c r="QFA156" s="29"/>
      <c r="QFB156" s="29"/>
      <c r="QFC156" s="29"/>
      <c r="QFD156" s="29"/>
      <c r="QFE156" s="29"/>
      <c r="QFF156" s="29"/>
      <c r="QFG156" s="29"/>
      <c r="QFH156" s="29"/>
      <c r="QFI156" s="29"/>
      <c r="QFJ156" s="29"/>
      <c r="QFK156" s="29"/>
      <c r="QFL156" s="29"/>
      <c r="QFM156" s="29"/>
      <c r="QFN156" s="29"/>
      <c r="QFO156" s="29"/>
      <c r="QFP156" s="29"/>
      <c r="QFQ156" s="29"/>
      <c r="QFR156" s="29"/>
      <c r="QFS156" s="29"/>
      <c r="QFT156" s="29"/>
      <c r="QFU156" s="29"/>
      <c r="QFV156" s="29"/>
      <c r="QFW156" s="29"/>
      <c r="QFX156" s="29"/>
      <c r="QFY156" s="29"/>
      <c r="QFZ156" s="29"/>
      <c r="QGA156" s="29"/>
      <c r="QGB156" s="29"/>
      <c r="QGC156" s="29"/>
      <c r="QGD156" s="29"/>
      <c r="QGE156" s="29"/>
      <c r="QGF156" s="29"/>
      <c r="QGG156" s="29"/>
      <c r="QGH156" s="29"/>
      <c r="QGI156" s="29"/>
      <c r="QGJ156" s="29"/>
      <c r="QGK156" s="29"/>
      <c r="QGL156" s="29"/>
      <c r="QGM156" s="29"/>
      <c r="QGN156" s="29"/>
      <c r="QGO156" s="29"/>
      <c r="QGP156" s="29"/>
      <c r="QGQ156" s="29"/>
      <c r="QGR156" s="29"/>
      <c r="QGS156" s="29"/>
      <c r="QGT156" s="29"/>
      <c r="QGU156" s="29"/>
      <c r="QGV156" s="29"/>
      <c r="QGW156" s="29"/>
      <c r="QGX156" s="29"/>
      <c r="QGY156" s="29"/>
      <c r="QGZ156" s="29"/>
      <c r="QHA156" s="29"/>
      <c r="QHB156" s="29"/>
      <c r="QHC156" s="29"/>
      <c r="QHD156" s="29"/>
      <c r="QHE156" s="29"/>
      <c r="QHF156" s="29"/>
      <c r="QHG156" s="29"/>
      <c r="QHH156" s="29"/>
      <c r="QHI156" s="29"/>
      <c r="QHJ156" s="29"/>
      <c r="QHK156" s="29"/>
      <c r="QHL156" s="29"/>
      <c r="QHM156" s="29"/>
      <c r="QHN156" s="29"/>
      <c r="QHO156" s="29"/>
      <c r="QHP156" s="29"/>
      <c r="QHQ156" s="29"/>
      <c r="QHR156" s="29"/>
      <c r="QHS156" s="29"/>
      <c r="QHT156" s="29"/>
      <c r="QHU156" s="29"/>
      <c r="QHV156" s="29"/>
      <c r="QHW156" s="29"/>
      <c r="QHX156" s="29"/>
      <c r="QHY156" s="29"/>
      <c r="QHZ156" s="29"/>
      <c r="QIA156" s="29"/>
      <c r="QIB156" s="29"/>
      <c r="QIC156" s="29"/>
      <c r="QID156" s="29"/>
      <c r="QIE156" s="29"/>
      <c r="QIF156" s="29"/>
      <c r="QIG156" s="29"/>
      <c r="QIH156" s="29"/>
      <c r="QII156" s="29"/>
      <c r="QIJ156" s="29"/>
      <c r="QIK156" s="29"/>
      <c r="QIL156" s="29"/>
      <c r="QIM156" s="29"/>
      <c r="QIN156" s="29"/>
      <c r="QIO156" s="29"/>
      <c r="QIP156" s="29"/>
      <c r="QIQ156" s="29"/>
      <c r="QIR156" s="29"/>
      <c r="QIS156" s="29"/>
      <c r="QIT156" s="29"/>
      <c r="QIU156" s="29"/>
      <c r="QIV156" s="29"/>
      <c r="QIW156" s="29"/>
      <c r="QIX156" s="29"/>
      <c r="QIY156" s="29"/>
      <c r="QIZ156" s="29"/>
      <c r="QJA156" s="29"/>
      <c r="QJB156" s="29"/>
      <c r="QJC156" s="29"/>
      <c r="QJD156" s="29"/>
      <c r="QJE156" s="29"/>
      <c r="QJF156" s="29"/>
      <c r="QJG156" s="29"/>
      <c r="QJH156" s="29"/>
      <c r="QJI156" s="29"/>
      <c r="QJJ156" s="29"/>
      <c r="QJK156" s="29"/>
      <c r="QJL156" s="29"/>
      <c r="QJM156" s="29"/>
      <c r="QJN156" s="29"/>
      <c r="QJO156" s="29"/>
      <c r="QJP156" s="29"/>
      <c r="QJQ156" s="29"/>
      <c r="QJR156" s="29"/>
      <c r="QJS156" s="29"/>
      <c r="QJT156" s="29"/>
      <c r="QJU156" s="29"/>
      <c r="QJV156" s="29"/>
      <c r="QJW156" s="29"/>
      <c r="QJX156" s="29"/>
      <c r="QJY156" s="29"/>
      <c r="QJZ156" s="29"/>
      <c r="QKA156" s="29"/>
      <c r="QKB156" s="29"/>
      <c r="QKC156" s="29"/>
      <c r="QKD156" s="29"/>
      <c r="QKE156" s="29"/>
      <c r="QKF156" s="29"/>
      <c r="QKG156" s="29"/>
      <c r="QKH156" s="29"/>
      <c r="QKI156" s="29"/>
      <c r="QKJ156" s="29"/>
      <c r="QKK156" s="29"/>
      <c r="QKL156" s="29"/>
      <c r="QKM156" s="29"/>
      <c r="QKN156" s="29"/>
      <c r="QKO156" s="29"/>
      <c r="QKP156" s="29"/>
      <c r="QKQ156" s="29"/>
      <c r="QKR156" s="29"/>
      <c r="QKS156" s="29"/>
      <c r="QKT156" s="29"/>
      <c r="QKU156" s="29"/>
      <c r="QKV156" s="29"/>
      <c r="QKW156" s="29"/>
      <c r="QKX156" s="29"/>
      <c r="QKY156" s="29"/>
      <c r="QKZ156" s="29"/>
      <c r="QLA156" s="29"/>
      <c r="QLB156" s="29"/>
      <c r="QLC156" s="29"/>
      <c r="QLD156" s="29"/>
      <c r="QLE156" s="29"/>
      <c r="QLF156" s="29"/>
      <c r="QLG156" s="29"/>
      <c r="QLH156" s="29"/>
      <c r="QLI156" s="29"/>
      <c r="QLJ156" s="29"/>
      <c r="QLK156" s="29"/>
      <c r="QLL156" s="29"/>
      <c r="QLM156" s="29"/>
      <c r="QLN156" s="29"/>
      <c r="QLO156" s="29"/>
      <c r="QLP156" s="29"/>
      <c r="QLQ156" s="29"/>
      <c r="QLR156" s="29"/>
      <c r="QLS156" s="29"/>
      <c r="QLT156" s="29"/>
      <c r="QLU156" s="29"/>
      <c r="QLV156" s="29"/>
      <c r="QLW156" s="29"/>
      <c r="QLX156" s="29"/>
      <c r="QLY156" s="29"/>
      <c r="QLZ156" s="29"/>
      <c r="QMA156" s="29"/>
      <c r="QMB156" s="29"/>
      <c r="QMC156" s="29"/>
      <c r="QMD156" s="29"/>
      <c r="QME156" s="29"/>
      <c r="QMF156" s="29"/>
      <c r="QMG156" s="29"/>
      <c r="QMH156" s="29"/>
      <c r="QMI156" s="29"/>
      <c r="QMJ156" s="29"/>
      <c r="QMK156" s="29"/>
      <c r="QML156" s="29"/>
      <c r="QMM156" s="29"/>
      <c r="QMN156" s="29"/>
      <c r="QMO156" s="29"/>
      <c r="QMP156" s="29"/>
      <c r="QMQ156" s="29"/>
      <c r="QMR156" s="29"/>
      <c r="QMS156" s="29"/>
      <c r="QMT156" s="29"/>
      <c r="QMU156" s="29"/>
      <c r="QMV156" s="29"/>
      <c r="QMW156" s="29"/>
      <c r="QMX156" s="29"/>
      <c r="QMY156" s="29"/>
      <c r="QMZ156" s="29"/>
      <c r="QNA156" s="29"/>
      <c r="QNB156" s="29"/>
      <c r="QNC156" s="29"/>
      <c r="QND156" s="29"/>
      <c r="QNE156" s="29"/>
      <c r="QNF156" s="29"/>
      <c r="QNG156" s="29"/>
      <c r="QNH156" s="29"/>
      <c r="QNI156" s="29"/>
      <c r="QNJ156" s="29"/>
      <c r="QNK156" s="29"/>
      <c r="QNL156" s="29"/>
      <c r="QNM156" s="29"/>
      <c r="QNN156" s="29"/>
      <c r="QNO156" s="29"/>
      <c r="QNP156" s="29"/>
      <c r="QNQ156" s="29"/>
      <c r="QNR156" s="29"/>
      <c r="QNS156" s="29"/>
      <c r="QNT156" s="29"/>
      <c r="QNU156" s="29"/>
      <c r="QNV156" s="29"/>
      <c r="QNW156" s="29"/>
      <c r="QNX156" s="29"/>
      <c r="QNY156" s="29"/>
      <c r="QNZ156" s="29"/>
      <c r="QOA156" s="29"/>
      <c r="QOB156" s="29"/>
      <c r="QOC156" s="29"/>
      <c r="QOD156" s="29"/>
      <c r="QOE156" s="29"/>
      <c r="QOF156" s="29"/>
      <c r="QOG156" s="29"/>
      <c r="QOH156" s="29"/>
      <c r="QOI156" s="29"/>
      <c r="QOJ156" s="29"/>
      <c r="QOK156" s="29"/>
      <c r="QOL156" s="29"/>
      <c r="QOM156" s="29"/>
      <c r="QON156" s="29"/>
      <c r="QOO156" s="29"/>
      <c r="QOP156" s="29"/>
      <c r="QOQ156" s="29"/>
      <c r="QOR156" s="29"/>
      <c r="QOS156" s="29"/>
      <c r="QOT156" s="29"/>
      <c r="QOU156" s="29"/>
      <c r="QOV156" s="29"/>
      <c r="QOW156" s="29"/>
      <c r="QOX156" s="29"/>
      <c r="QOY156" s="29"/>
      <c r="QOZ156" s="29"/>
      <c r="QPA156" s="29"/>
      <c r="QPB156" s="29"/>
      <c r="QPC156" s="29"/>
      <c r="QPD156" s="29"/>
      <c r="QPE156" s="29"/>
      <c r="QPF156" s="29"/>
      <c r="QPG156" s="29"/>
      <c r="QPH156" s="29"/>
      <c r="QPI156" s="29"/>
      <c r="QPJ156" s="29"/>
      <c r="QPK156" s="29"/>
      <c r="QPL156" s="29"/>
      <c r="QPM156" s="29"/>
      <c r="QPN156" s="29"/>
      <c r="QPO156" s="29"/>
      <c r="QPP156" s="29"/>
      <c r="QPQ156" s="29"/>
      <c r="QPR156" s="29"/>
      <c r="QPS156" s="29"/>
      <c r="QPT156" s="29"/>
      <c r="QPU156" s="29"/>
      <c r="QPV156" s="29"/>
      <c r="QPW156" s="29"/>
      <c r="QPX156" s="29"/>
      <c r="QPY156" s="29"/>
      <c r="QPZ156" s="29"/>
      <c r="QQA156" s="29"/>
      <c r="QQB156" s="29"/>
      <c r="QQC156" s="29"/>
      <c r="QQD156" s="29"/>
      <c r="QQE156" s="29"/>
      <c r="QQF156" s="29"/>
      <c r="QQG156" s="29"/>
      <c r="QQH156" s="29"/>
      <c r="QQI156" s="29"/>
      <c r="QQJ156" s="29"/>
      <c r="QQK156" s="29"/>
      <c r="QQL156" s="29"/>
      <c r="QQM156" s="29"/>
      <c r="QQN156" s="29"/>
      <c r="QQO156" s="29"/>
      <c r="QQP156" s="29"/>
      <c r="QQQ156" s="29"/>
      <c r="QQR156" s="29"/>
      <c r="QQS156" s="29"/>
      <c r="QQT156" s="29"/>
      <c r="QQU156" s="29"/>
      <c r="QQV156" s="29"/>
      <c r="QQW156" s="29"/>
      <c r="QQX156" s="29"/>
      <c r="QQY156" s="29"/>
      <c r="QQZ156" s="29"/>
      <c r="QRA156" s="29"/>
      <c r="QRB156" s="29"/>
      <c r="QRC156" s="29"/>
      <c r="QRD156" s="29"/>
      <c r="QRE156" s="29"/>
      <c r="QRF156" s="29"/>
      <c r="QRG156" s="29"/>
      <c r="QRH156" s="29"/>
      <c r="QRI156" s="29"/>
      <c r="QRJ156" s="29"/>
      <c r="QRK156" s="29"/>
      <c r="QRL156" s="29"/>
      <c r="QRM156" s="29"/>
      <c r="QRN156" s="29"/>
      <c r="QRO156" s="29"/>
      <c r="QRP156" s="29"/>
      <c r="QRQ156" s="29"/>
      <c r="QRR156" s="29"/>
      <c r="QRS156" s="29"/>
      <c r="QRT156" s="29"/>
      <c r="QRU156" s="29"/>
      <c r="QRV156" s="29"/>
      <c r="QRW156" s="29"/>
      <c r="QRX156" s="29"/>
      <c r="QRY156" s="29"/>
      <c r="QRZ156" s="29"/>
      <c r="QSA156" s="29"/>
      <c r="QSB156" s="29"/>
      <c r="QSC156" s="29"/>
      <c r="QSD156" s="29"/>
      <c r="QSE156" s="29"/>
      <c r="QSF156" s="29"/>
      <c r="QSG156" s="29"/>
      <c r="QSH156" s="29"/>
      <c r="QSI156" s="29"/>
      <c r="QSJ156" s="29"/>
      <c r="QSK156" s="29"/>
      <c r="QSL156" s="29"/>
      <c r="QSM156" s="29"/>
      <c r="QSN156" s="29"/>
      <c r="QSO156" s="29"/>
      <c r="QSP156" s="29"/>
      <c r="QSQ156" s="29"/>
      <c r="QSR156" s="29"/>
      <c r="QSS156" s="29"/>
      <c r="QST156" s="29"/>
      <c r="QSU156" s="29"/>
      <c r="QSV156" s="29"/>
      <c r="QSW156" s="29"/>
      <c r="QSX156" s="29"/>
      <c r="QSY156" s="29"/>
      <c r="QSZ156" s="29"/>
      <c r="QTA156" s="29"/>
      <c r="QTB156" s="29"/>
      <c r="QTC156" s="29"/>
      <c r="QTD156" s="29"/>
      <c r="QTE156" s="29"/>
      <c r="QTF156" s="29"/>
      <c r="QTG156" s="29"/>
      <c r="QTH156" s="29"/>
      <c r="QTI156" s="29"/>
      <c r="QTJ156" s="29"/>
      <c r="QTK156" s="29"/>
      <c r="QTL156" s="29"/>
      <c r="QTM156" s="29"/>
      <c r="QTN156" s="29"/>
      <c r="QTO156" s="29"/>
      <c r="QTP156" s="29"/>
      <c r="QTQ156" s="29"/>
      <c r="QTR156" s="29"/>
      <c r="QTS156" s="29"/>
      <c r="QTT156" s="29"/>
      <c r="QTU156" s="29"/>
      <c r="QTV156" s="29"/>
      <c r="QTW156" s="29"/>
      <c r="QTX156" s="29"/>
      <c r="QTY156" s="29"/>
      <c r="QTZ156" s="29"/>
      <c r="QUA156" s="29"/>
      <c r="QUB156" s="29"/>
      <c r="QUC156" s="29"/>
      <c r="QUD156" s="29"/>
      <c r="QUE156" s="29"/>
      <c r="QUF156" s="29"/>
      <c r="QUG156" s="29"/>
      <c r="QUH156" s="29"/>
      <c r="QUI156" s="29"/>
      <c r="QUJ156" s="29"/>
      <c r="QUK156" s="29"/>
      <c r="QUL156" s="29"/>
      <c r="QUM156" s="29"/>
      <c r="QUN156" s="29"/>
      <c r="QUO156" s="29"/>
      <c r="QUP156" s="29"/>
      <c r="QUQ156" s="29"/>
      <c r="QUR156" s="29"/>
      <c r="QUS156" s="29"/>
      <c r="QUT156" s="29"/>
      <c r="QUU156" s="29"/>
      <c r="QUV156" s="29"/>
      <c r="QUW156" s="29"/>
      <c r="QUX156" s="29"/>
      <c r="QUY156" s="29"/>
      <c r="QUZ156" s="29"/>
      <c r="QVA156" s="29"/>
      <c r="QVB156" s="29"/>
      <c r="QVC156" s="29"/>
      <c r="QVD156" s="29"/>
      <c r="QVE156" s="29"/>
      <c r="QVF156" s="29"/>
      <c r="QVG156" s="29"/>
      <c r="QVH156" s="29"/>
      <c r="QVI156" s="29"/>
      <c r="QVJ156" s="29"/>
      <c r="QVK156" s="29"/>
      <c r="QVL156" s="29"/>
      <c r="QVM156" s="29"/>
      <c r="QVN156" s="29"/>
      <c r="QVO156" s="29"/>
      <c r="QVP156" s="29"/>
      <c r="QVQ156" s="29"/>
      <c r="QVR156" s="29"/>
      <c r="QVS156" s="29"/>
      <c r="QVT156" s="29"/>
      <c r="QVU156" s="29"/>
      <c r="QVV156" s="29"/>
      <c r="QVW156" s="29"/>
      <c r="QVX156" s="29"/>
      <c r="QVY156" s="29"/>
      <c r="QVZ156" s="29"/>
      <c r="QWA156" s="29"/>
      <c r="QWB156" s="29"/>
      <c r="QWC156" s="29"/>
      <c r="QWD156" s="29"/>
      <c r="QWE156" s="29"/>
      <c r="QWF156" s="29"/>
      <c r="QWG156" s="29"/>
      <c r="QWH156" s="29"/>
      <c r="QWI156" s="29"/>
      <c r="QWJ156" s="29"/>
      <c r="QWK156" s="29"/>
      <c r="QWL156" s="29"/>
      <c r="QWM156" s="29"/>
      <c r="QWN156" s="29"/>
      <c r="QWO156" s="29"/>
      <c r="QWP156" s="29"/>
      <c r="QWQ156" s="29"/>
      <c r="QWR156" s="29"/>
      <c r="QWS156" s="29"/>
      <c r="QWT156" s="29"/>
      <c r="QWU156" s="29"/>
      <c r="QWV156" s="29"/>
      <c r="QWW156" s="29"/>
      <c r="QWX156" s="29"/>
      <c r="QWY156" s="29"/>
      <c r="QWZ156" s="29"/>
      <c r="QXA156" s="29"/>
      <c r="QXB156" s="29"/>
      <c r="QXC156" s="29"/>
      <c r="QXD156" s="29"/>
      <c r="QXE156" s="29"/>
      <c r="QXF156" s="29"/>
      <c r="QXG156" s="29"/>
      <c r="QXH156" s="29"/>
      <c r="QXI156" s="29"/>
      <c r="QXJ156" s="29"/>
      <c r="QXK156" s="29"/>
      <c r="QXL156" s="29"/>
      <c r="QXM156" s="29"/>
      <c r="QXN156" s="29"/>
      <c r="QXO156" s="29"/>
      <c r="QXP156" s="29"/>
      <c r="QXQ156" s="29"/>
      <c r="QXR156" s="29"/>
      <c r="QXS156" s="29"/>
      <c r="QXT156" s="29"/>
      <c r="QXU156" s="29"/>
      <c r="QXV156" s="29"/>
      <c r="QXW156" s="29"/>
      <c r="QXX156" s="29"/>
      <c r="QXY156" s="29"/>
      <c r="QXZ156" s="29"/>
      <c r="QYA156" s="29"/>
      <c r="QYB156" s="29"/>
      <c r="QYC156" s="29"/>
      <c r="QYD156" s="29"/>
      <c r="QYE156" s="29"/>
      <c r="QYF156" s="29"/>
      <c r="QYG156" s="29"/>
      <c r="QYH156" s="29"/>
      <c r="QYI156" s="29"/>
      <c r="QYJ156" s="29"/>
      <c r="QYK156" s="29"/>
      <c r="QYL156" s="29"/>
      <c r="QYM156" s="29"/>
      <c r="QYN156" s="29"/>
      <c r="QYO156" s="29"/>
      <c r="QYP156" s="29"/>
      <c r="QYQ156" s="29"/>
      <c r="QYR156" s="29"/>
      <c r="QYS156" s="29"/>
      <c r="QYT156" s="29"/>
      <c r="QYU156" s="29"/>
      <c r="QYV156" s="29"/>
      <c r="QYW156" s="29"/>
      <c r="QYX156" s="29"/>
      <c r="QYY156" s="29"/>
      <c r="QYZ156" s="29"/>
      <c r="QZA156" s="29"/>
      <c r="QZB156" s="29"/>
      <c r="QZC156" s="29"/>
      <c r="QZD156" s="29"/>
      <c r="QZE156" s="29"/>
      <c r="QZF156" s="29"/>
      <c r="QZG156" s="29"/>
      <c r="QZH156" s="29"/>
      <c r="QZI156" s="29"/>
      <c r="QZJ156" s="29"/>
      <c r="QZK156" s="29"/>
      <c r="QZL156" s="29"/>
      <c r="QZM156" s="29"/>
      <c r="QZN156" s="29"/>
      <c r="QZO156" s="29"/>
      <c r="QZP156" s="29"/>
      <c r="QZQ156" s="29"/>
      <c r="QZR156" s="29"/>
      <c r="QZS156" s="29"/>
      <c r="QZT156" s="29"/>
      <c r="QZU156" s="29"/>
      <c r="QZV156" s="29"/>
      <c r="QZW156" s="29"/>
      <c r="QZX156" s="29"/>
      <c r="QZY156" s="29"/>
      <c r="QZZ156" s="29"/>
      <c r="RAA156" s="29"/>
      <c r="RAB156" s="29"/>
      <c r="RAC156" s="29"/>
      <c r="RAD156" s="29"/>
      <c r="RAE156" s="29"/>
      <c r="RAF156" s="29"/>
      <c r="RAG156" s="29"/>
      <c r="RAH156" s="29"/>
      <c r="RAI156" s="29"/>
      <c r="RAJ156" s="29"/>
      <c r="RAK156" s="29"/>
      <c r="RAL156" s="29"/>
      <c r="RAM156" s="29"/>
      <c r="RAN156" s="29"/>
      <c r="RAO156" s="29"/>
      <c r="RAP156" s="29"/>
      <c r="RAQ156" s="29"/>
      <c r="RAR156" s="29"/>
      <c r="RAS156" s="29"/>
      <c r="RAT156" s="29"/>
      <c r="RAU156" s="29"/>
      <c r="RAV156" s="29"/>
      <c r="RAW156" s="29"/>
      <c r="RAX156" s="29"/>
      <c r="RAY156" s="29"/>
      <c r="RAZ156" s="29"/>
      <c r="RBA156" s="29"/>
      <c r="RBB156" s="29"/>
      <c r="RBC156" s="29"/>
      <c r="RBD156" s="29"/>
      <c r="RBE156" s="29"/>
      <c r="RBF156" s="29"/>
      <c r="RBG156" s="29"/>
      <c r="RBH156" s="29"/>
      <c r="RBI156" s="29"/>
      <c r="RBJ156" s="29"/>
      <c r="RBK156" s="29"/>
      <c r="RBL156" s="29"/>
      <c r="RBM156" s="29"/>
      <c r="RBN156" s="29"/>
      <c r="RBO156" s="29"/>
      <c r="RBP156" s="29"/>
      <c r="RBQ156" s="29"/>
      <c r="RBR156" s="29"/>
      <c r="RBS156" s="29"/>
      <c r="RBT156" s="29"/>
      <c r="RBU156" s="29"/>
      <c r="RBV156" s="29"/>
      <c r="RBW156" s="29"/>
      <c r="RBX156" s="29"/>
      <c r="RBY156" s="29"/>
      <c r="RBZ156" s="29"/>
      <c r="RCA156" s="29"/>
      <c r="RCB156" s="29"/>
      <c r="RCC156" s="29"/>
      <c r="RCD156" s="29"/>
      <c r="RCE156" s="29"/>
      <c r="RCF156" s="29"/>
      <c r="RCG156" s="29"/>
      <c r="RCH156" s="29"/>
      <c r="RCI156" s="29"/>
      <c r="RCJ156" s="29"/>
      <c r="RCK156" s="29"/>
      <c r="RCL156" s="29"/>
      <c r="RCM156" s="29"/>
      <c r="RCN156" s="29"/>
      <c r="RCO156" s="29"/>
      <c r="RCP156" s="29"/>
      <c r="RCQ156" s="29"/>
      <c r="RCR156" s="29"/>
      <c r="RCS156" s="29"/>
      <c r="RCT156" s="29"/>
      <c r="RCU156" s="29"/>
      <c r="RCV156" s="29"/>
      <c r="RCW156" s="29"/>
      <c r="RCX156" s="29"/>
      <c r="RCY156" s="29"/>
      <c r="RCZ156" s="29"/>
      <c r="RDA156" s="29"/>
      <c r="RDB156" s="29"/>
      <c r="RDC156" s="29"/>
      <c r="RDD156" s="29"/>
      <c r="RDE156" s="29"/>
      <c r="RDF156" s="29"/>
      <c r="RDG156" s="29"/>
      <c r="RDH156" s="29"/>
      <c r="RDI156" s="29"/>
      <c r="RDJ156" s="29"/>
      <c r="RDK156" s="29"/>
      <c r="RDL156" s="29"/>
      <c r="RDM156" s="29"/>
      <c r="RDN156" s="29"/>
      <c r="RDO156" s="29"/>
      <c r="RDP156" s="29"/>
      <c r="RDQ156" s="29"/>
      <c r="RDR156" s="29"/>
      <c r="RDS156" s="29"/>
      <c r="RDT156" s="29"/>
      <c r="RDU156" s="29"/>
      <c r="RDV156" s="29"/>
      <c r="RDW156" s="29"/>
      <c r="RDX156" s="29"/>
      <c r="RDY156" s="29"/>
      <c r="RDZ156" s="29"/>
      <c r="REA156" s="29"/>
      <c r="REB156" s="29"/>
      <c r="REC156" s="29"/>
      <c r="RED156" s="29"/>
      <c r="REE156" s="29"/>
      <c r="REF156" s="29"/>
      <c r="REG156" s="29"/>
      <c r="REH156" s="29"/>
      <c r="REI156" s="29"/>
      <c r="REJ156" s="29"/>
      <c r="REK156" s="29"/>
      <c r="REL156" s="29"/>
      <c r="REM156" s="29"/>
      <c r="REN156" s="29"/>
      <c r="REO156" s="29"/>
      <c r="REP156" s="29"/>
      <c r="REQ156" s="29"/>
      <c r="RER156" s="29"/>
      <c r="RES156" s="29"/>
      <c r="RET156" s="29"/>
      <c r="REU156" s="29"/>
      <c r="REV156" s="29"/>
      <c r="REW156" s="29"/>
      <c r="REX156" s="29"/>
      <c r="REY156" s="29"/>
      <c r="REZ156" s="29"/>
      <c r="RFA156" s="29"/>
      <c r="RFB156" s="29"/>
      <c r="RFC156" s="29"/>
      <c r="RFD156" s="29"/>
      <c r="RFE156" s="29"/>
      <c r="RFF156" s="29"/>
      <c r="RFG156" s="29"/>
      <c r="RFH156" s="29"/>
      <c r="RFI156" s="29"/>
      <c r="RFJ156" s="29"/>
      <c r="RFK156" s="29"/>
      <c r="RFL156" s="29"/>
      <c r="RFM156" s="29"/>
      <c r="RFN156" s="29"/>
      <c r="RFO156" s="29"/>
      <c r="RFP156" s="29"/>
      <c r="RFQ156" s="29"/>
      <c r="RFR156" s="29"/>
      <c r="RFS156" s="29"/>
      <c r="RFT156" s="29"/>
      <c r="RFU156" s="29"/>
      <c r="RFV156" s="29"/>
      <c r="RFW156" s="29"/>
      <c r="RFX156" s="29"/>
      <c r="RFY156" s="29"/>
      <c r="RFZ156" s="29"/>
      <c r="RGA156" s="29"/>
      <c r="RGB156" s="29"/>
      <c r="RGC156" s="29"/>
      <c r="RGD156" s="29"/>
      <c r="RGE156" s="29"/>
      <c r="RGF156" s="29"/>
      <c r="RGG156" s="29"/>
      <c r="RGH156" s="29"/>
      <c r="RGI156" s="29"/>
      <c r="RGJ156" s="29"/>
      <c r="RGK156" s="29"/>
      <c r="RGL156" s="29"/>
      <c r="RGM156" s="29"/>
      <c r="RGN156" s="29"/>
      <c r="RGO156" s="29"/>
      <c r="RGP156" s="29"/>
      <c r="RGQ156" s="29"/>
      <c r="RGR156" s="29"/>
      <c r="RGS156" s="29"/>
      <c r="RGT156" s="29"/>
      <c r="RGU156" s="29"/>
      <c r="RGV156" s="29"/>
      <c r="RGW156" s="29"/>
      <c r="RGX156" s="29"/>
      <c r="RGY156" s="29"/>
      <c r="RGZ156" s="29"/>
      <c r="RHA156" s="29"/>
      <c r="RHB156" s="29"/>
      <c r="RHC156" s="29"/>
      <c r="RHD156" s="29"/>
      <c r="RHE156" s="29"/>
      <c r="RHF156" s="29"/>
      <c r="RHG156" s="29"/>
      <c r="RHH156" s="29"/>
      <c r="RHI156" s="29"/>
      <c r="RHJ156" s="29"/>
      <c r="RHK156" s="29"/>
      <c r="RHL156" s="29"/>
      <c r="RHM156" s="29"/>
      <c r="RHN156" s="29"/>
      <c r="RHO156" s="29"/>
      <c r="RHP156" s="29"/>
      <c r="RHQ156" s="29"/>
      <c r="RHR156" s="29"/>
      <c r="RHS156" s="29"/>
      <c r="RHT156" s="29"/>
      <c r="RHU156" s="29"/>
      <c r="RHV156" s="29"/>
      <c r="RHW156" s="29"/>
      <c r="RHX156" s="29"/>
      <c r="RHY156" s="29"/>
      <c r="RHZ156" s="29"/>
      <c r="RIA156" s="29"/>
      <c r="RIB156" s="29"/>
      <c r="RIC156" s="29"/>
      <c r="RID156" s="29"/>
      <c r="RIE156" s="29"/>
      <c r="RIF156" s="29"/>
      <c r="RIG156" s="29"/>
      <c r="RIH156" s="29"/>
      <c r="RII156" s="29"/>
      <c r="RIJ156" s="29"/>
      <c r="RIK156" s="29"/>
      <c r="RIL156" s="29"/>
      <c r="RIM156" s="29"/>
      <c r="RIN156" s="29"/>
      <c r="RIO156" s="29"/>
      <c r="RIP156" s="29"/>
      <c r="RIQ156" s="29"/>
      <c r="RIR156" s="29"/>
      <c r="RIS156" s="29"/>
      <c r="RIT156" s="29"/>
      <c r="RIU156" s="29"/>
      <c r="RIV156" s="29"/>
      <c r="RIW156" s="29"/>
      <c r="RIX156" s="29"/>
      <c r="RIY156" s="29"/>
      <c r="RIZ156" s="29"/>
      <c r="RJA156" s="29"/>
      <c r="RJB156" s="29"/>
      <c r="RJC156" s="29"/>
      <c r="RJD156" s="29"/>
      <c r="RJE156" s="29"/>
      <c r="RJF156" s="29"/>
      <c r="RJG156" s="29"/>
      <c r="RJH156" s="29"/>
      <c r="RJI156" s="29"/>
      <c r="RJJ156" s="29"/>
      <c r="RJK156" s="29"/>
      <c r="RJL156" s="29"/>
      <c r="RJM156" s="29"/>
      <c r="RJN156" s="29"/>
      <c r="RJO156" s="29"/>
      <c r="RJP156" s="29"/>
      <c r="RJQ156" s="29"/>
      <c r="RJR156" s="29"/>
      <c r="RJS156" s="29"/>
      <c r="RJT156" s="29"/>
      <c r="RJU156" s="29"/>
      <c r="RJV156" s="29"/>
      <c r="RJW156" s="29"/>
      <c r="RJX156" s="29"/>
      <c r="RJY156" s="29"/>
      <c r="RJZ156" s="29"/>
      <c r="RKA156" s="29"/>
      <c r="RKB156" s="29"/>
      <c r="RKC156" s="29"/>
      <c r="RKD156" s="29"/>
      <c r="RKE156" s="29"/>
      <c r="RKF156" s="29"/>
      <c r="RKG156" s="29"/>
      <c r="RKH156" s="29"/>
      <c r="RKI156" s="29"/>
      <c r="RKJ156" s="29"/>
      <c r="RKK156" s="29"/>
      <c r="RKL156" s="29"/>
      <c r="RKM156" s="29"/>
      <c r="RKN156" s="29"/>
      <c r="RKO156" s="29"/>
      <c r="RKP156" s="29"/>
      <c r="RKQ156" s="29"/>
      <c r="RKR156" s="29"/>
      <c r="RKS156" s="29"/>
      <c r="RKT156" s="29"/>
      <c r="RKU156" s="29"/>
      <c r="RKV156" s="29"/>
      <c r="RKW156" s="29"/>
      <c r="RKX156" s="29"/>
      <c r="RKY156" s="29"/>
      <c r="RKZ156" s="29"/>
      <c r="RLA156" s="29"/>
      <c r="RLB156" s="29"/>
      <c r="RLC156" s="29"/>
      <c r="RLD156" s="29"/>
      <c r="RLE156" s="29"/>
      <c r="RLF156" s="29"/>
      <c r="RLG156" s="29"/>
      <c r="RLH156" s="29"/>
      <c r="RLI156" s="29"/>
      <c r="RLJ156" s="29"/>
      <c r="RLK156" s="29"/>
      <c r="RLL156" s="29"/>
      <c r="RLM156" s="29"/>
      <c r="RLN156" s="29"/>
      <c r="RLO156" s="29"/>
      <c r="RLP156" s="29"/>
      <c r="RLQ156" s="29"/>
      <c r="RLR156" s="29"/>
      <c r="RLS156" s="29"/>
      <c r="RLT156" s="29"/>
      <c r="RLU156" s="29"/>
      <c r="RLV156" s="29"/>
      <c r="RLW156" s="29"/>
      <c r="RLX156" s="29"/>
      <c r="RLY156" s="29"/>
      <c r="RLZ156" s="29"/>
      <c r="RMA156" s="29"/>
      <c r="RMB156" s="29"/>
      <c r="RMC156" s="29"/>
      <c r="RMD156" s="29"/>
      <c r="RME156" s="29"/>
      <c r="RMF156" s="29"/>
      <c r="RMG156" s="29"/>
      <c r="RMH156" s="29"/>
      <c r="RMI156" s="29"/>
      <c r="RMJ156" s="29"/>
      <c r="RMK156" s="29"/>
      <c r="RML156" s="29"/>
      <c r="RMM156" s="29"/>
      <c r="RMN156" s="29"/>
      <c r="RMO156" s="29"/>
      <c r="RMP156" s="29"/>
      <c r="RMQ156" s="29"/>
      <c r="RMR156" s="29"/>
      <c r="RMS156" s="29"/>
      <c r="RMT156" s="29"/>
      <c r="RMU156" s="29"/>
      <c r="RMV156" s="29"/>
      <c r="RMW156" s="29"/>
      <c r="RMX156" s="29"/>
      <c r="RMY156" s="29"/>
      <c r="RMZ156" s="29"/>
      <c r="RNA156" s="29"/>
      <c r="RNB156" s="29"/>
      <c r="RNC156" s="29"/>
      <c r="RND156" s="29"/>
      <c r="RNE156" s="29"/>
      <c r="RNF156" s="29"/>
      <c r="RNG156" s="29"/>
      <c r="RNH156" s="29"/>
      <c r="RNI156" s="29"/>
      <c r="RNJ156" s="29"/>
      <c r="RNK156" s="29"/>
      <c r="RNL156" s="29"/>
      <c r="RNM156" s="29"/>
      <c r="RNN156" s="29"/>
      <c r="RNO156" s="29"/>
      <c r="RNP156" s="29"/>
      <c r="RNQ156" s="29"/>
      <c r="RNR156" s="29"/>
      <c r="RNS156" s="29"/>
      <c r="RNT156" s="29"/>
      <c r="RNU156" s="29"/>
      <c r="RNV156" s="29"/>
      <c r="RNW156" s="29"/>
      <c r="RNX156" s="29"/>
      <c r="RNY156" s="29"/>
      <c r="RNZ156" s="29"/>
      <c r="ROA156" s="29"/>
      <c r="ROB156" s="29"/>
      <c r="ROC156" s="29"/>
      <c r="ROD156" s="29"/>
      <c r="ROE156" s="29"/>
      <c r="ROF156" s="29"/>
      <c r="ROG156" s="29"/>
      <c r="ROH156" s="29"/>
      <c r="ROI156" s="29"/>
      <c r="ROJ156" s="29"/>
      <c r="ROK156" s="29"/>
      <c r="ROL156" s="29"/>
      <c r="ROM156" s="29"/>
      <c r="RON156" s="29"/>
      <c r="ROO156" s="29"/>
      <c r="ROP156" s="29"/>
      <c r="ROQ156" s="29"/>
      <c r="ROR156" s="29"/>
      <c r="ROS156" s="29"/>
      <c r="ROT156" s="29"/>
      <c r="ROU156" s="29"/>
      <c r="ROV156" s="29"/>
      <c r="ROW156" s="29"/>
      <c r="ROX156" s="29"/>
      <c r="ROY156" s="29"/>
      <c r="ROZ156" s="29"/>
      <c r="RPA156" s="29"/>
      <c r="RPB156" s="29"/>
      <c r="RPC156" s="29"/>
      <c r="RPD156" s="29"/>
      <c r="RPE156" s="29"/>
      <c r="RPF156" s="29"/>
      <c r="RPG156" s="29"/>
      <c r="RPH156" s="29"/>
      <c r="RPI156" s="29"/>
      <c r="RPJ156" s="29"/>
      <c r="RPK156" s="29"/>
      <c r="RPL156" s="29"/>
      <c r="RPM156" s="29"/>
      <c r="RPN156" s="29"/>
      <c r="RPO156" s="29"/>
      <c r="RPP156" s="29"/>
      <c r="RPQ156" s="29"/>
      <c r="RPR156" s="29"/>
      <c r="RPS156" s="29"/>
      <c r="RPT156" s="29"/>
      <c r="RPU156" s="29"/>
      <c r="RPV156" s="29"/>
      <c r="RPW156" s="29"/>
      <c r="RPX156" s="29"/>
      <c r="RPY156" s="29"/>
      <c r="RPZ156" s="29"/>
      <c r="RQA156" s="29"/>
      <c r="RQB156" s="29"/>
      <c r="RQC156" s="29"/>
      <c r="RQD156" s="29"/>
      <c r="RQE156" s="29"/>
      <c r="RQF156" s="29"/>
      <c r="RQG156" s="29"/>
      <c r="RQH156" s="29"/>
      <c r="RQI156" s="29"/>
      <c r="RQJ156" s="29"/>
      <c r="RQK156" s="29"/>
      <c r="RQL156" s="29"/>
      <c r="RQM156" s="29"/>
      <c r="RQN156" s="29"/>
      <c r="RQO156" s="29"/>
      <c r="RQP156" s="29"/>
      <c r="RQQ156" s="29"/>
      <c r="RQR156" s="29"/>
      <c r="RQS156" s="29"/>
      <c r="RQT156" s="29"/>
      <c r="RQU156" s="29"/>
      <c r="RQV156" s="29"/>
      <c r="RQW156" s="29"/>
      <c r="RQX156" s="29"/>
      <c r="RQY156" s="29"/>
      <c r="RQZ156" s="29"/>
      <c r="RRA156" s="29"/>
      <c r="RRB156" s="29"/>
      <c r="RRC156" s="29"/>
      <c r="RRD156" s="29"/>
      <c r="RRE156" s="29"/>
      <c r="RRF156" s="29"/>
      <c r="RRG156" s="29"/>
      <c r="RRH156" s="29"/>
      <c r="RRI156" s="29"/>
      <c r="RRJ156" s="29"/>
      <c r="RRK156" s="29"/>
      <c r="RRL156" s="29"/>
      <c r="RRM156" s="29"/>
      <c r="RRN156" s="29"/>
      <c r="RRO156" s="29"/>
      <c r="RRP156" s="29"/>
      <c r="RRQ156" s="29"/>
      <c r="RRR156" s="29"/>
      <c r="RRS156" s="29"/>
      <c r="RRT156" s="29"/>
      <c r="RRU156" s="29"/>
      <c r="RRV156" s="29"/>
      <c r="RRW156" s="29"/>
      <c r="RRX156" s="29"/>
      <c r="RRY156" s="29"/>
      <c r="RRZ156" s="29"/>
      <c r="RSA156" s="29"/>
      <c r="RSB156" s="29"/>
      <c r="RSC156" s="29"/>
      <c r="RSD156" s="29"/>
      <c r="RSE156" s="29"/>
      <c r="RSF156" s="29"/>
      <c r="RSG156" s="29"/>
      <c r="RSH156" s="29"/>
      <c r="RSI156" s="29"/>
      <c r="RSJ156" s="29"/>
      <c r="RSK156" s="29"/>
      <c r="RSL156" s="29"/>
      <c r="RSM156" s="29"/>
      <c r="RSN156" s="29"/>
      <c r="RSO156" s="29"/>
      <c r="RSP156" s="29"/>
      <c r="RSQ156" s="29"/>
      <c r="RSR156" s="29"/>
      <c r="RSS156" s="29"/>
      <c r="RST156" s="29"/>
      <c r="RSU156" s="29"/>
      <c r="RSV156" s="29"/>
      <c r="RSW156" s="29"/>
      <c r="RSX156" s="29"/>
      <c r="RSY156" s="29"/>
      <c r="RSZ156" s="29"/>
      <c r="RTA156" s="29"/>
      <c r="RTB156" s="29"/>
      <c r="RTC156" s="29"/>
      <c r="RTD156" s="29"/>
      <c r="RTE156" s="29"/>
      <c r="RTF156" s="29"/>
      <c r="RTG156" s="29"/>
      <c r="RTH156" s="29"/>
      <c r="RTI156" s="29"/>
      <c r="RTJ156" s="29"/>
      <c r="RTK156" s="29"/>
      <c r="RTL156" s="29"/>
      <c r="RTM156" s="29"/>
      <c r="RTN156" s="29"/>
      <c r="RTO156" s="29"/>
      <c r="RTP156" s="29"/>
      <c r="RTQ156" s="29"/>
      <c r="RTR156" s="29"/>
      <c r="RTS156" s="29"/>
      <c r="RTT156" s="29"/>
      <c r="RTU156" s="29"/>
      <c r="RTV156" s="29"/>
      <c r="RTW156" s="29"/>
      <c r="RTX156" s="29"/>
      <c r="RTY156" s="29"/>
      <c r="RTZ156" s="29"/>
      <c r="RUA156" s="29"/>
      <c r="RUB156" s="29"/>
      <c r="RUC156" s="29"/>
      <c r="RUD156" s="29"/>
      <c r="RUE156" s="29"/>
      <c r="RUF156" s="29"/>
      <c r="RUG156" s="29"/>
      <c r="RUH156" s="29"/>
      <c r="RUI156" s="29"/>
      <c r="RUJ156" s="29"/>
      <c r="RUK156" s="29"/>
      <c r="RUL156" s="29"/>
      <c r="RUM156" s="29"/>
      <c r="RUN156" s="29"/>
      <c r="RUO156" s="29"/>
      <c r="RUP156" s="29"/>
      <c r="RUQ156" s="29"/>
      <c r="RUR156" s="29"/>
      <c r="RUS156" s="29"/>
      <c r="RUT156" s="29"/>
      <c r="RUU156" s="29"/>
      <c r="RUV156" s="29"/>
      <c r="RUW156" s="29"/>
      <c r="RUX156" s="29"/>
      <c r="RUY156" s="29"/>
      <c r="RUZ156" s="29"/>
      <c r="RVA156" s="29"/>
      <c r="RVB156" s="29"/>
      <c r="RVC156" s="29"/>
      <c r="RVD156" s="29"/>
      <c r="RVE156" s="29"/>
      <c r="RVF156" s="29"/>
      <c r="RVG156" s="29"/>
      <c r="RVH156" s="29"/>
      <c r="RVI156" s="29"/>
      <c r="RVJ156" s="29"/>
      <c r="RVK156" s="29"/>
      <c r="RVL156" s="29"/>
      <c r="RVM156" s="29"/>
      <c r="RVN156" s="29"/>
      <c r="RVO156" s="29"/>
      <c r="RVP156" s="29"/>
      <c r="RVQ156" s="29"/>
      <c r="RVR156" s="29"/>
      <c r="RVS156" s="29"/>
      <c r="RVT156" s="29"/>
      <c r="RVU156" s="29"/>
      <c r="RVV156" s="29"/>
      <c r="RVW156" s="29"/>
      <c r="RVX156" s="29"/>
      <c r="RVY156" s="29"/>
      <c r="RVZ156" s="29"/>
      <c r="RWA156" s="29"/>
      <c r="RWB156" s="29"/>
      <c r="RWC156" s="29"/>
      <c r="RWD156" s="29"/>
      <c r="RWE156" s="29"/>
      <c r="RWF156" s="29"/>
      <c r="RWG156" s="29"/>
      <c r="RWH156" s="29"/>
      <c r="RWI156" s="29"/>
      <c r="RWJ156" s="29"/>
      <c r="RWK156" s="29"/>
      <c r="RWL156" s="29"/>
      <c r="RWM156" s="29"/>
      <c r="RWN156" s="29"/>
      <c r="RWO156" s="29"/>
      <c r="RWP156" s="29"/>
      <c r="RWQ156" s="29"/>
      <c r="RWR156" s="29"/>
      <c r="RWS156" s="29"/>
      <c r="RWT156" s="29"/>
      <c r="RWU156" s="29"/>
      <c r="RWV156" s="29"/>
      <c r="RWW156" s="29"/>
      <c r="RWX156" s="29"/>
      <c r="RWY156" s="29"/>
      <c r="RWZ156" s="29"/>
      <c r="RXA156" s="29"/>
      <c r="RXB156" s="29"/>
      <c r="RXC156" s="29"/>
      <c r="RXD156" s="29"/>
      <c r="RXE156" s="29"/>
      <c r="RXF156" s="29"/>
      <c r="RXG156" s="29"/>
      <c r="RXH156" s="29"/>
      <c r="RXI156" s="29"/>
      <c r="RXJ156" s="29"/>
      <c r="RXK156" s="29"/>
      <c r="RXL156" s="29"/>
      <c r="RXM156" s="29"/>
      <c r="RXN156" s="29"/>
      <c r="RXO156" s="29"/>
      <c r="RXP156" s="29"/>
      <c r="RXQ156" s="29"/>
      <c r="RXR156" s="29"/>
      <c r="RXS156" s="29"/>
      <c r="RXT156" s="29"/>
      <c r="RXU156" s="29"/>
      <c r="RXV156" s="29"/>
      <c r="RXW156" s="29"/>
      <c r="RXX156" s="29"/>
      <c r="RXY156" s="29"/>
      <c r="RXZ156" s="29"/>
      <c r="RYA156" s="29"/>
      <c r="RYB156" s="29"/>
      <c r="RYC156" s="29"/>
      <c r="RYD156" s="29"/>
      <c r="RYE156" s="29"/>
      <c r="RYF156" s="29"/>
      <c r="RYG156" s="29"/>
      <c r="RYH156" s="29"/>
      <c r="RYI156" s="29"/>
      <c r="RYJ156" s="29"/>
      <c r="RYK156" s="29"/>
      <c r="RYL156" s="29"/>
      <c r="RYM156" s="29"/>
      <c r="RYN156" s="29"/>
      <c r="RYO156" s="29"/>
      <c r="RYP156" s="29"/>
      <c r="RYQ156" s="29"/>
      <c r="RYR156" s="29"/>
      <c r="RYS156" s="29"/>
      <c r="RYT156" s="29"/>
      <c r="RYU156" s="29"/>
      <c r="RYV156" s="29"/>
      <c r="RYW156" s="29"/>
      <c r="RYX156" s="29"/>
      <c r="RYY156" s="29"/>
      <c r="RYZ156" s="29"/>
      <c r="RZA156" s="29"/>
      <c r="RZB156" s="29"/>
      <c r="RZC156" s="29"/>
      <c r="RZD156" s="29"/>
      <c r="RZE156" s="29"/>
      <c r="RZF156" s="29"/>
      <c r="RZG156" s="29"/>
      <c r="RZH156" s="29"/>
      <c r="RZI156" s="29"/>
      <c r="RZJ156" s="29"/>
      <c r="RZK156" s="29"/>
      <c r="RZL156" s="29"/>
      <c r="RZM156" s="29"/>
      <c r="RZN156" s="29"/>
      <c r="RZO156" s="29"/>
      <c r="RZP156" s="29"/>
      <c r="RZQ156" s="29"/>
      <c r="RZR156" s="29"/>
      <c r="RZS156" s="29"/>
      <c r="RZT156" s="29"/>
      <c r="RZU156" s="29"/>
      <c r="RZV156" s="29"/>
      <c r="RZW156" s="29"/>
      <c r="RZX156" s="29"/>
      <c r="RZY156" s="29"/>
      <c r="RZZ156" s="29"/>
      <c r="SAA156" s="29"/>
      <c r="SAB156" s="29"/>
      <c r="SAC156" s="29"/>
      <c r="SAD156" s="29"/>
      <c r="SAE156" s="29"/>
      <c r="SAF156" s="29"/>
      <c r="SAG156" s="29"/>
      <c r="SAH156" s="29"/>
      <c r="SAI156" s="29"/>
      <c r="SAJ156" s="29"/>
      <c r="SAK156" s="29"/>
      <c r="SAL156" s="29"/>
      <c r="SAM156" s="29"/>
      <c r="SAN156" s="29"/>
      <c r="SAO156" s="29"/>
      <c r="SAP156" s="29"/>
      <c r="SAQ156" s="29"/>
      <c r="SAR156" s="29"/>
      <c r="SAS156" s="29"/>
      <c r="SAT156" s="29"/>
      <c r="SAU156" s="29"/>
      <c r="SAV156" s="29"/>
      <c r="SAW156" s="29"/>
      <c r="SAX156" s="29"/>
      <c r="SAY156" s="29"/>
      <c r="SAZ156" s="29"/>
      <c r="SBA156" s="29"/>
      <c r="SBB156" s="29"/>
      <c r="SBC156" s="29"/>
      <c r="SBD156" s="29"/>
      <c r="SBE156" s="29"/>
      <c r="SBF156" s="29"/>
      <c r="SBG156" s="29"/>
      <c r="SBH156" s="29"/>
      <c r="SBI156" s="29"/>
      <c r="SBJ156" s="29"/>
      <c r="SBK156" s="29"/>
      <c r="SBL156" s="29"/>
      <c r="SBM156" s="29"/>
      <c r="SBN156" s="29"/>
      <c r="SBO156" s="29"/>
      <c r="SBP156" s="29"/>
      <c r="SBQ156" s="29"/>
      <c r="SBR156" s="29"/>
      <c r="SBS156" s="29"/>
      <c r="SBT156" s="29"/>
      <c r="SBU156" s="29"/>
      <c r="SBV156" s="29"/>
      <c r="SBW156" s="29"/>
      <c r="SBX156" s="29"/>
      <c r="SBY156" s="29"/>
      <c r="SBZ156" s="29"/>
      <c r="SCA156" s="29"/>
      <c r="SCB156" s="29"/>
      <c r="SCC156" s="29"/>
      <c r="SCD156" s="29"/>
      <c r="SCE156" s="29"/>
      <c r="SCF156" s="29"/>
      <c r="SCG156" s="29"/>
      <c r="SCH156" s="29"/>
      <c r="SCI156" s="29"/>
      <c r="SCJ156" s="29"/>
      <c r="SCK156" s="29"/>
      <c r="SCL156" s="29"/>
      <c r="SCM156" s="29"/>
      <c r="SCN156" s="29"/>
      <c r="SCO156" s="29"/>
      <c r="SCP156" s="29"/>
      <c r="SCQ156" s="29"/>
      <c r="SCR156" s="29"/>
      <c r="SCS156" s="29"/>
      <c r="SCT156" s="29"/>
      <c r="SCU156" s="29"/>
      <c r="SCV156" s="29"/>
      <c r="SCW156" s="29"/>
      <c r="SCX156" s="29"/>
      <c r="SCY156" s="29"/>
      <c r="SCZ156" s="29"/>
      <c r="SDA156" s="29"/>
      <c r="SDB156" s="29"/>
      <c r="SDC156" s="29"/>
      <c r="SDD156" s="29"/>
      <c r="SDE156" s="29"/>
      <c r="SDF156" s="29"/>
      <c r="SDG156" s="29"/>
      <c r="SDH156" s="29"/>
      <c r="SDI156" s="29"/>
      <c r="SDJ156" s="29"/>
      <c r="SDK156" s="29"/>
      <c r="SDL156" s="29"/>
      <c r="SDM156" s="29"/>
      <c r="SDN156" s="29"/>
      <c r="SDO156" s="29"/>
      <c r="SDP156" s="29"/>
      <c r="SDQ156" s="29"/>
      <c r="SDR156" s="29"/>
      <c r="SDS156" s="29"/>
      <c r="SDT156" s="29"/>
      <c r="SDU156" s="29"/>
      <c r="SDV156" s="29"/>
      <c r="SDW156" s="29"/>
      <c r="SDX156" s="29"/>
      <c r="SDY156" s="29"/>
      <c r="SDZ156" s="29"/>
      <c r="SEA156" s="29"/>
      <c r="SEB156" s="29"/>
      <c r="SEC156" s="29"/>
      <c r="SED156" s="29"/>
      <c r="SEE156" s="29"/>
      <c r="SEF156" s="29"/>
      <c r="SEG156" s="29"/>
      <c r="SEH156" s="29"/>
      <c r="SEI156" s="29"/>
      <c r="SEJ156" s="29"/>
      <c r="SEK156" s="29"/>
      <c r="SEL156" s="29"/>
      <c r="SEM156" s="29"/>
      <c r="SEN156" s="29"/>
      <c r="SEO156" s="29"/>
      <c r="SEP156" s="29"/>
      <c r="SEQ156" s="29"/>
      <c r="SER156" s="29"/>
      <c r="SES156" s="29"/>
      <c r="SET156" s="29"/>
      <c r="SEU156" s="29"/>
      <c r="SEV156" s="29"/>
      <c r="SEW156" s="29"/>
      <c r="SEX156" s="29"/>
      <c r="SEY156" s="29"/>
      <c r="SEZ156" s="29"/>
      <c r="SFA156" s="29"/>
      <c r="SFB156" s="29"/>
      <c r="SFC156" s="29"/>
      <c r="SFD156" s="29"/>
      <c r="SFE156" s="29"/>
      <c r="SFF156" s="29"/>
      <c r="SFG156" s="29"/>
      <c r="SFH156" s="29"/>
      <c r="SFI156" s="29"/>
      <c r="SFJ156" s="29"/>
      <c r="SFK156" s="29"/>
      <c r="SFL156" s="29"/>
      <c r="SFM156" s="29"/>
      <c r="SFN156" s="29"/>
      <c r="SFO156" s="29"/>
      <c r="SFP156" s="29"/>
      <c r="SFQ156" s="29"/>
      <c r="SFR156" s="29"/>
      <c r="SFS156" s="29"/>
      <c r="SFT156" s="29"/>
      <c r="SFU156" s="29"/>
      <c r="SFV156" s="29"/>
      <c r="SFW156" s="29"/>
      <c r="SFX156" s="29"/>
      <c r="SFY156" s="29"/>
      <c r="SFZ156" s="29"/>
      <c r="SGA156" s="29"/>
      <c r="SGB156" s="29"/>
      <c r="SGC156" s="29"/>
      <c r="SGD156" s="29"/>
      <c r="SGE156" s="29"/>
      <c r="SGF156" s="29"/>
      <c r="SGG156" s="29"/>
      <c r="SGH156" s="29"/>
      <c r="SGI156" s="29"/>
      <c r="SGJ156" s="29"/>
      <c r="SGK156" s="29"/>
      <c r="SGL156" s="29"/>
      <c r="SGM156" s="29"/>
      <c r="SGN156" s="29"/>
      <c r="SGO156" s="29"/>
      <c r="SGP156" s="29"/>
      <c r="SGQ156" s="29"/>
      <c r="SGR156" s="29"/>
      <c r="SGS156" s="29"/>
      <c r="SGT156" s="29"/>
      <c r="SGU156" s="29"/>
      <c r="SGV156" s="29"/>
      <c r="SGW156" s="29"/>
      <c r="SGX156" s="29"/>
      <c r="SGY156" s="29"/>
      <c r="SGZ156" s="29"/>
      <c r="SHA156" s="29"/>
      <c r="SHB156" s="29"/>
      <c r="SHC156" s="29"/>
      <c r="SHD156" s="29"/>
      <c r="SHE156" s="29"/>
      <c r="SHF156" s="29"/>
      <c r="SHG156" s="29"/>
      <c r="SHH156" s="29"/>
      <c r="SHI156" s="29"/>
      <c r="SHJ156" s="29"/>
      <c r="SHK156" s="29"/>
      <c r="SHL156" s="29"/>
      <c r="SHM156" s="29"/>
      <c r="SHN156" s="29"/>
      <c r="SHO156" s="29"/>
      <c r="SHP156" s="29"/>
      <c r="SHQ156" s="29"/>
      <c r="SHR156" s="29"/>
      <c r="SHS156" s="29"/>
      <c r="SHT156" s="29"/>
      <c r="SHU156" s="29"/>
      <c r="SHV156" s="29"/>
      <c r="SHW156" s="29"/>
      <c r="SHX156" s="29"/>
      <c r="SHY156" s="29"/>
      <c r="SHZ156" s="29"/>
      <c r="SIA156" s="29"/>
      <c r="SIB156" s="29"/>
      <c r="SIC156" s="29"/>
      <c r="SID156" s="29"/>
      <c r="SIE156" s="29"/>
      <c r="SIF156" s="29"/>
      <c r="SIG156" s="29"/>
      <c r="SIH156" s="29"/>
      <c r="SII156" s="29"/>
      <c r="SIJ156" s="29"/>
      <c r="SIK156" s="29"/>
      <c r="SIL156" s="29"/>
      <c r="SIM156" s="29"/>
      <c r="SIN156" s="29"/>
      <c r="SIO156" s="29"/>
      <c r="SIP156" s="29"/>
      <c r="SIQ156" s="29"/>
      <c r="SIR156" s="29"/>
      <c r="SIS156" s="29"/>
      <c r="SIT156" s="29"/>
      <c r="SIU156" s="29"/>
      <c r="SIV156" s="29"/>
      <c r="SIW156" s="29"/>
      <c r="SIX156" s="29"/>
      <c r="SIY156" s="29"/>
      <c r="SIZ156" s="29"/>
      <c r="SJA156" s="29"/>
      <c r="SJB156" s="29"/>
      <c r="SJC156" s="29"/>
      <c r="SJD156" s="29"/>
      <c r="SJE156" s="29"/>
      <c r="SJF156" s="29"/>
      <c r="SJG156" s="29"/>
      <c r="SJH156" s="29"/>
      <c r="SJI156" s="29"/>
      <c r="SJJ156" s="29"/>
      <c r="SJK156" s="29"/>
      <c r="SJL156" s="29"/>
      <c r="SJM156" s="29"/>
      <c r="SJN156" s="29"/>
      <c r="SJO156" s="29"/>
      <c r="SJP156" s="29"/>
      <c r="SJQ156" s="29"/>
      <c r="SJR156" s="29"/>
      <c r="SJS156" s="29"/>
      <c r="SJT156" s="29"/>
      <c r="SJU156" s="29"/>
      <c r="SJV156" s="29"/>
      <c r="SJW156" s="29"/>
      <c r="SJX156" s="29"/>
      <c r="SJY156" s="29"/>
      <c r="SJZ156" s="29"/>
      <c r="SKA156" s="29"/>
      <c r="SKB156" s="29"/>
      <c r="SKC156" s="29"/>
      <c r="SKD156" s="29"/>
      <c r="SKE156" s="29"/>
      <c r="SKF156" s="29"/>
      <c r="SKG156" s="29"/>
      <c r="SKH156" s="29"/>
      <c r="SKI156" s="29"/>
      <c r="SKJ156" s="29"/>
      <c r="SKK156" s="29"/>
      <c r="SKL156" s="29"/>
      <c r="SKM156" s="29"/>
      <c r="SKN156" s="29"/>
      <c r="SKO156" s="29"/>
      <c r="SKP156" s="29"/>
      <c r="SKQ156" s="29"/>
      <c r="SKR156" s="29"/>
      <c r="SKS156" s="29"/>
      <c r="SKT156" s="29"/>
      <c r="SKU156" s="29"/>
      <c r="SKV156" s="29"/>
      <c r="SKW156" s="29"/>
      <c r="SKX156" s="29"/>
      <c r="SKY156" s="29"/>
      <c r="SKZ156" s="29"/>
      <c r="SLA156" s="29"/>
      <c r="SLB156" s="29"/>
      <c r="SLC156" s="29"/>
      <c r="SLD156" s="29"/>
      <c r="SLE156" s="29"/>
      <c r="SLF156" s="29"/>
      <c r="SLG156" s="29"/>
      <c r="SLH156" s="29"/>
      <c r="SLI156" s="29"/>
      <c r="SLJ156" s="29"/>
      <c r="SLK156" s="29"/>
      <c r="SLL156" s="29"/>
      <c r="SLM156" s="29"/>
      <c r="SLN156" s="29"/>
      <c r="SLO156" s="29"/>
      <c r="SLP156" s="29"/>
      <c r="SLQ156" s="29"/>
      <c r="SLR156" s="29"/>
      <c r="SLS156" s="29"/>
      <c r="SLT156" s="29"/>
      <c r="SLU156" s="29"/>
      <c r="SLV156" s="29"/>
      <c r="SLW156" s="29"/>
      <c r="SLX156" s="29"/>
      <c r="SLY156" s="29"/>
      <c r="SLZ156" s="29"/>
      <c r="SMA156" s="29"/>
      <c r="SMB156" s="29"/>
      <c r="SMC156" s="29"/>
      <c r="SMD156" s="29"/>
      <c r="SME156" s="29"/>
      <c r="SMF156" s="29"/>
      <c r="SMG156" s="29"/>
      <c r="SMH156" s="29"/>
      <c r="SMI156" s="29"/>
      <c r="SMJ156" s="29"/>
      <c r="SMK156" s="29"/>
      <c r="SML156" s="29"/>
      <c r="SMM156" s="29"/>
      <c r="SMN156" s="29"/>
      <c r="SMO156" s="29"/>
      <c r="SMP156" s="29"/>
      <c r="SMQ156" s="29"/>
      <c r="SMR156" s="29"/>
      <c r="SMS156" s="29"/>
      <c r="SMT156" s="29"/>
      <c r="SMU156" s="29"/>
      <c r="SMV156" s="29"/>
      <c r="SMW156" s="29"/>
      <c r="SMX156" s="29"/>
      <c r="SMY156" s="29"/>
      <c r="SMZ156" s="29"/>
      <c r="SNA156" s="29"/>
      <c r="SNB156" s="29"/>
      <c r="SNC156" s="29"/>
      <c r="SND156" s="29"/>
      <c r="SNE156" s="29"/>
      <c r="SNF156" s="29"/>
      <c r="SNG156" s="29"/>
      <c r="SNH156" s="29"/>
      <c r="SNI156" s="29"/>
      <c r="SNJ156" s="29"/>
      <c r="SNK156" s="29"/>
      <c r="SNL156" s="29"/>
      <c r="SNM156" s="29"/>
      <c r="SNN156" s="29"/>
      <c r="SNO156" s="29"/>
      <c r="SNP156" s="29"/>
      <c r="SNQ156" s="29"/>
      <c r="SNR156" s="29"/>
      <c r="SNS156" s="29"/>
      <c r="SNT156" s="29"/>
      <c r="SNU156" s="29"/>
      <c r="SNV156" s="29"/>
      <c r="SNW156" s="29"/>
      <c r="SNX156" s="29"/>
      <c r="SNY156" s="29"/>
      <c r="SNZ156" s="29"/>
      <c r="SOA156" s="29"/>
      <c r="SOB156" s="29"/>
      <c r="SOC156" s="29"/>
      <c r="SOD156" s="29"/>
      <c r="SOE156" s="29"/>
      <c r="SOF156" s="29"/>
      <c r="SOG156" s="29"/>
      <c r="SOH156" s="29"/>
      <c r="SOI156" s="29"/>
      <c r="SOJ156" s="29"/>
      <c r="SOK156" s="29"/>
      <c r="SOL156" s="29"/>
      <c r="SOM156" s="29"/>
      <c r="SON156" s="29"/>
      <c r="SOO156" s="29"/>
      <c r="SOP156" s="29"/>
      <c r="SOQ156" s="29"/>
      <c r="SOR156" s="29"/>
      <c r="SOS156" s="29"/>
      <c r="SOT156" s="29"/>
      <c r="SOU156" s="29"/>
      <c r="SOV156" s="29"/>
      <c r="SOW156" s="29"/>
      <c r="SOX156" s="29"/>
      <c r="SOY156" s="29"/>
      <c r="SOZ156" s="29"/>
      <c r="SPA156" s="29"/>
      <c r="SPB156" s="29"/>
      <c r="SPC156" s="29"/>
      <c r="SPD156" s="29"/>
      <c r="SPE156" s="29"/>
      <c r="SPF156" s="29"/>
      <c r="SPG156" s="29"/>
      <c r="SPH156" s="29"/>
      <c r="SPI156" s="29"/>
      <c r="SPJ156" s="29"/>
      <c r="SPK156" s="29"/>
      <c r="SPL156" s="29"/>
      <c r="SPM156" s="29"/>
      <c r="SPN156" s="29"/>
      <c r="SPO156" s="29"/>
      <c r="SPP156" s="29"/>
      <c r="SPQ156" s="29"/>
      <c r="SPR156" s="29"/>
      <c r="SPS156" s="29"/>
      <c r="SPT156" s="29"/>
      <c r="SPU156" s="29"/>
      <c r="SPV156" s="29"/>
      <c r="SPW156" s="29"/>
      <c r="SPX156" s="29"/>
      <c r="SPY156" s="29"/>
      <c r="SPZ156" s="29"/>
      <c r="SQA156" s="29"/>
      <c r="SQB156" s="29"/>
      <c r="SQC156" s="29"/>
      <c r="SQD156" s="29"/>
      <c r="SQE156" s="29"/>
      <c r="SQF156" s="29"/>
      <c r="SQG156" s="29"/>
      <c r="SQH156" s="29"/>
      <c r="SQI156" s="29"/>
      <c r="SQJ156" s="29"/>
      <c r="SQK156" s="29"/>
      <c r="SQL156" s="29"/>
      <c r="SQM156" s="29"/>
      <c r="SQN156" s="29"/>
      <c r="SQO156" s="29"/>
      <c r="SQP156" s="29"/>
      <c r="SQQ156" s="29"/>
      <c r="SQR156" s="29"/>
      <c r="SQS156" s="29"/>
      <c r="SQT156" s="29"/>
      <c r="SQU156" s="29"/>
      <c r="SQV156" s="29"/>
      <c r="SQW156" s="29"/>
      <c r="SQX156" s="29"/>
      <c r="SQY156" s="29"/>
      <c r="SQZ156" s="29"/>
      <c r="SRA156" s="29"/>
      <c r="SRB156" s="29"/>
      <c r="SRC156" s="29"/>
      <c r="SRD156" s="29"/>
      <c r="SRE156" s="29"/>
      <c r="SRF156" s="29"/>
      <c r="SRG156" s="29"/>
      <c r="SRH156" s="29"/>
      <c r="SRI156" s="29"/>
      <c r="SRJ156" s="29"/>
      <c r="SRK156" s="29"/>
      <c r="SRL156" s="29"/>
      <c r="SRM156" s="29"/>
      <c r="SRN156" s="29"/>
      <c r="SRO156" s="29"/>
      <c r="SRP156" s="29"/>
      <c r="SRQ156" s="29"/>
      <c r="SRR156" s="29"/>
      <c r="SRS156" s="29"/>
      <c r="SRT156" s="29"/>
      <c r="SRU156" s="29"/>
      <c r="SRV156" s="29"/>
      <c r="SRW156" s="29"/>
      <c r="SRX156" s="29"/>
      <c r="SRY156" s="29"/>
      <c r="SRZ156" s="29"/>
      <c r="SSA156" s="29"/>
      <c r="SSB156" s="29"/>
      <c r="SSC156" s="29"/>
      <c r="SSD156" s="29"/>
      <c r="SSE156" s="29"/>
      <c r="SSF156" s="29"/>
      <c r="SSG156" s="29"/>
      <c r="SSH156" s="29"/>
      <c r="SSI156" s="29"/>
      <c r="SSJ156" s="29"/>
      <c r="SSK156" s="29"/>
      <c r="SSL156" s="29"/>
      <c r="SSM156" s="29"/>
      <c r="SSN156" s="29"/>
      <c r="SSO156" s="29"/>
      <c r="SSP156" s="29"/>
      <c r="SSQ156" s="29"/>
      <c r="SSR156" s="29"/>
      <c r="SSS156" s="29"/>
      <c r="SST156" s="29"/>
      <c r="SSU156" s="29"/>
      <c r="SSV156" s="29"/>
      <c r="SSW156" s="29"/>
      <c r="SSX156" s="29"/>
      <c r="SSY156" s="29"/>
      <c r="SSZ156" s="29"/>
      <c r="STA156" s="29"/>
      <c r="STB156" s="29"/>
      <c r="STC156" s="29"/>
      <c r="STD156" s="29"/>
      <c r="STE156" s="29"/>
      <c r="STF156" s="29"/>
      <c r="STG156" s="29"/>
      <c r="STH156" s="29"/>
      <c r="STI156" s="29"/>
      <c r="STJ156" s="29"/>
      <c r="STK156" s="29"/>
      <c r="STL156" s="29"/>
      <c r="STM156" s="29"/>
      <c r="STN156" s="29"/>
      <c r="STO156" s="29"/>
      <c r="STP156" s="29"/>
      <c r="STQ156" s="29"/>
      <c r="STR156" s="29"/>
      <c r="STS156" s="29"/>
      <c r="STT156" s="29"/>
      <c r="STU156" s="29"/>
      <c r="STV156" s="29"/>
      <c r="STW156" s="29"/>
      <c r="STX156" s="29"/>
      <c r="STY156" s="29"/>
      <c r="STZ156" s="29"/>
      <c r="SUA156" s="29"/>
      <c r="SUB156" s="29"/>
      <c r="SUC156" s="29"/>
      <c r="SUD156" s="29"/>
      <c r="SUE156" s="29"/>
      <c r="SUF156" s="29"/>
      <c r="SUG156" s="29"/>
      <c r="SUH156" s="29"/>
      <c r="SUI156" s="29"/>
      <c r="SUJ156" s="29"/>
      <c r="SUK156" s="29"/>
      <c r="SUL156" s="29"/>
      <c r="SUM156" s="29"/>
      <c r="SUN156" s="29"/>
      <c r="SUO156" s="29"/>
      <c r="SUP156" s="29"/>
      <c r="SUQ156" s="29"/>
      <c r="SUR156" s="29"/>
      <c r="SUS156" s="29"/>
      <c r="SUT156" s="29"/>
      <c r="SUU156" s="29"/>
      <c r="SUV156" s="29"/>
      <c r="SUW156" s="29"/>
      <c r="SUX156" s="29"/>
      <c r="SUY156" s="29"/>
      <c r="SUZ156" s="29"/>
      <c r="SVA156" s="29"/>
      <c r="SVB156" s="29"/>
      <c r="SVC156" s="29"/>
      <c r="SVD156" s="29"/>
      <c r="SVE156" s="29"/>
      <c r="SVF156" s="29"/>
      <c r="SVG156" s="29"/>
      <c r="SVH156" s="29"/>
      <c r="SVI156" s="29"/>
      <c r="SVJ156" s="29"/>
      <c r="SVK156" s="29"/>
      <c r="SVL156" s="29"/>
      <c r="SVM156" s="29"/>
      <c r="SVN156" s="29"/>
      <c r="SVO156" s="29"/>
      <c r="SVP156" s="29"/>
      <c r="SVQ156" s="29"/>
      <c r="SVR156" s="29"/>
      <c r="SVS156" s="29"/>
      <c r="SVT156" s="29"/>
      <c r="SVU156" s="29"/>
      <c r="SVV156" s="29"/>
      <c r="SVW156" s="29"/>
      <c r="SVX156" s="29"/>
      <c r="SVY156" s="29"/>
      <c r="SVZ156" s="29"/>
      <c r="SWA156" s="29"/>
      <c r="SWB156" s="29"/>
      <c r="SWC156" s="29"/>
      <c r="SWD156" s="29"/>
      <c r="SWE156" s="29"/>
      <c r="SWF156" s="29"/>
      <c r="SWG156" s="29"/>
      <c r="SWH156" s="29"/>
      <c r="SWI156" s="29"/>
      <c r="SWJ156" s="29"/>
      <c r="SWK156" s="29"/>
      <c r="SWL156" s="29"/>
      <c r="SWM156" s="29"/>
      <c r="SWN156" s="29"/>
      <c r="SWO156" s="29"/>
      <c r="SWP156" s="29"/>
      <c r="SWQ156" s="29"/>
      <c r="SWR156" s="29"/>
      <c r="SWS156" s="29"/>
      <c r="SWT156" s="29"/>
      <c r="SWU156" s="29"/>
      <c r="SWV156" s="29"/>
      <c r="SWW156" s="29"/>
      <c r="SWX156" s="29"/>
      <c r="SWY156" s="29"/>
      <c r="SWZ156" s="29"/>
      <c r="SXA156" s="29"/>
      <c r="SXB156" s="29"/>
      <c r="SXC156" s="29"/>
      <c r="SXD156" s="29"/>
      <c r="SXE156" s="29"/>
      <c r="SXF156" s="29"/>
      <c r="SXG156" s="29"/>
      <c r="SXH156" s="29"/>
      <c r="SXI156" s="29"/>
      <c r="SXJ156" s="29"/>
      <c r="SXK156" s="29"/>
      <c r="SXL156" s="29"/>
      <c r="SXM156" s="29"/>
      <c r="SXN156" s="29"/>
      <c r="SXO156" s="29"/>
      <c r="SXP156" s="29"/>
      <c r="SXQ156" s="29"/>
      <c r="SXR156" s="29"/>
      <c r="SXS156" s="29"/>
      <c r="SXT156" s="29"/>
      <c r="SXU156" s="29"/>
      <c r="SXV156" s="29"/>
      <c r="SXW156" s="29"/>
      <c r="SXX156" s="29"/>
      <c r="SXY156" s="29"/>
      <c r="SXZ156" s="29"/>
      <c r="SYA156" s="29"/>
      <c r="SYB156" s="29"/>
      <c r="SYC156" s="29"/>
      <c r="SYD156" s="29"/>
      <c r="SYE156" s="29"/>
      <c r="SYF156" s="29"/>
      <c r="SYG156" s="29"/>
      <c r="SYH156" s="29"/>
      <c r="SYI156" s="29"/>
      <c r="SYJ156" s="29"/>
      <c r="SYK156" s="29"/>
      <c r="SYL156" s="29"/>
      <c r="SYM156" s="29"/>
      <c r="SYN156" s="29"/>
      <c r="SYO156" s="29"/>
      <c r="SYP156" s="29"/>
      <c r="SYQ156" s="29"/>
      <c r="SYR156" s="29"/>
      <c r="SYS156" s="29"/>
      <c r="SYT156" s="29"/>
      <c r="SYU156" s="29"/>
      <c r="SYV156" s="29"/>
      <c r="SYW156" s="29"/>
      <c r="SYX156" s="29"/>
      <c r="SYY156" s="29"/>
      <c r="SYZ156" s="29"/>
      <c r="SZA156" s="29"/>
      <c r="SZB156" s="29"/>
      <c r="SZC156" s="29"/>
      <c r="SZD156" s="29"/>
      <c r="SZE156" s="29"/>
      <c r="SZF156" s="29"/>
      <c r="SZG156" s="29"/>
      <c r="SZH156" s="29"/>
      <c r="SZI156" s="29"/>
      <c r="SZJ156" s="29"/>
      <c r="SZK156" s="29"/>
      <c r="SZL156" s="29"/>
      <c r="SZM156" s="29"/>
      <c r="SZN156" s="29"/>
      <c r="SZO156" s="29"/>
      <c r="SZP156" s="29"/>
      <c r="SZQ156" s="29"/>
      <c r="SZR156" s="29"/>
      <c r="SZS156" s="29"/>
      <c r="SZT156" s="29"/>
      <c r="SZU156" s="29"/>
      <c r="SZV156" s="29"/>
      <c r="SZW156" s="29"/>
      <c r="SZX156" s="29"/>
      <c r="SZY156" s="29"/>
      <c r="SZZ156" s="29"/>
      <c r="TAA156" s="29"/>
      <c r="TAB156" s="29"/>
      <c r="TAC156" s="29"/>
      <c r="TAD156" s="29"/>
      <c r="TAE156" s="29"/>
      <c r="TAF156" s="29"/>
      <c r="TAG156" s="29"/>
      <c r="TAH156" s="29"/>
      <c r="TAI156" s="29"/>
      <c r="TAJ156" s="29"/>
      <c r="TAK156" s="29"/>
      <c r="TAL156" s="29"/>
      <c r="TAM156" s="29"/>
      <c r="TAN156" s="29"/>
      <c r="TAO156" s="29"/>
      <c r="TAP156" s="29"/>
      <c r="TAQ156" s="29"/>
      <c r="TAR156" s="29"/>
      <c r="TAS156" s="29"/>
      <c r="TAT156" s="29"/>
      <c r="TAU156" s="29"/>
      <c r="TAV156" s="29"/>
      <c r="TAW156" s="29"/>
      <c r="TAX156" s="29"/>
      <c r="TAY156" s="29"/>
      <c r="TAZ156" s="29"/>
      <c r="TBA156" s="29"/>
      <c r="TBB156" s="29"/>
      <c r="TBC156" s="29"/>
      <c r="TBD156" s="29"/>
      <c r="TBE156" s="29"/>
      <c r="TBF156" s="29"/>
      <c r="TBG156" s="29"/>
      <c r="TBH156" s="29"/>
      <c r="TBI156" s="29"/>
      <c r="TBJ156" s="29"/>
      <c r="TBK156" s="29"/>
      <c r="TBL156" s="29"/>
      <c r="TBM156" s="29"/>
      <c r="TBN156" s="29"/>
      <c r="TBO156" s="29"/>
      <c r="TBP156" s="29"/>
      <c r="TBQ156" s="29"/>
      <c r="TBR156" s="29"/>
      <c r="TBS156" s="29"/>
      <c r="TBT156" s="29"/>
      <c r="TBU156" s="29"/>
      <c r="TBV156" s="29"/>
      <c r="TBW156" s="29"/>
      <c r="TBX156" s="29"/>
      <c r="TBY156" s="29"/>
      <c r="TBZ156" s="29"/>
      <c r="TCA156" s="29"/>
      <c r="TCB156" s="29"/>
      <c r="TCC156" s="29"/>
      <c r="TCD156" s="29"/>
      <c r="TCE156" s="29"/>
      <c r="TCF156" s="29"/>
      <c r="TCG156" s="29"/>
      <c r="TCH156" s="29"/>
      <c r="TCI156" s="29"/>
      <c r="TCJ156" s="29"/>
      <c r="TCK156" s="29"/>
      <c r="TCL156" s="29"/>
      <c r="TCM156" s="29"/>
      <c r="TCN156" s="29"/>
      <c r="TCO156" s="29"/>
      <c r="TCP156" s="29"/>
      <c r="TCQ156" s="29"/>
      <c r="TCR156" s="29"/>
      <c r="TCS156" s="29"/>
      <c r="TCT156" s="29"/>
      <c r="TCU156" s="29"/>
      <c r="TCV156" s="29"/>
      <c r="TCW156" s="29"/>
      <c r="TCX156" s="29"/>
      <c r="TCY156" s="29"/>
      <c r="TCZ156" s="29"/>
      <c r="TDA156" s="29"/>
      <c r="TDB156" s="29"/>
      <c r="TDC156" s="29"/>
      <c r="TDD156" s="29"/>
      <c r="TDE156" s="29"/>
      <c r="TDF156" s="29"/>
      <c r="TDG156" s="29"/>
      <c r="TDH156" s="29"/>
      <c r="TDI156" s="29"/>
      <c r="TDJ156" s="29"/>
      <c r="TDK156" s="29"/>
      <c r="TDL156" s="29"/>
      <c r="TDM156" s="29"/>
      <c r="TDN156" s="29"/>
      <c r="TDO156" s="29"/>
      <c r="TDP156" s="29"/>
      <c r="TDQ156" s="29"/>
      <c r="TDR156" s="29"/>
      <c r="TDS156" s="29"/>
      <c r="TDT156" s="29"/>
      <c r="TDU156" s="29"/>
      <c r="TDV156" s="29"/>
      <c r="TDW156" s="29"/>
      <c r="TDX156" s="29"/>
      <c r="TDY156" s="29"/>
      <c r="TDZ156" s="29"/>
      <c r="TEA156" s="29"/>
      <c r="TEB156" s="29"/>
      <c r="TEC156" s="29"/>
      <c r="TED156" s="29"/>
      <c r="TEE156" s="29"/>
      <c r="TEF156" s="29"/>
      <c r="TEG156" s="29"/>
      <c r="TEH156" s="29"/>
      <c r="TEI156" s="29"/>
      <c r="TEJ156" s="29"/>
      <c r="TEK156" s="29"/>
      <c r="TEL156" s="29"/>
      <c r="TEM156" s="29"/>
      <c r="TEN156" s="29"/>
      <c r="TEO156" s="29"/>
      <c r="TEP156" s="29"/>
      <c r="TEQ156" s="29"/>
      <c r="TER156" s="29"/>
      <c r="TES156" s="29"/>
      <c r="TET156" s="29"/>
      <c r="TEU156" s="29"/>
      <c r="TEV156" s="29"/>
      <c r="TEW156" s="29"/>
      <c r="TEX156" s="29"/>
      <c r="TEY156" s="29"/>
      <c r="TEZ156" s="29"/>
      <c r="TFA156" s="29"/>
      <c r="TFB156" s="29"/>
      <c r="TFC156" s="29"/>
      <c r="TFD156" s="29"/>
      <c r="TFE156" s="29"/>
      <c r="TFF156" s="29"/>
      <c r="TFG156" s="29"/>
      <c r="TFH156" s="29"/>
      <c r="TFI156" s="29"/>
      <c r="TFJ156" s="29"/>
      <c r="TFK156" s="29"/>
      <c r="TFL156" s="29"/>
      <c r="TFM156" s="29"/>
      <c r="TFN156" s="29"/>
      <c r="TFO156" s="29"/>
      <c r="TFP156" s="29"/>
      <c r="TFQ156" s="29"/>
      <c r="TFR156" s="29"/>
      <c r="TFS156" s="29"/>
      <c r="TFT156" s="29"/>
      <c r="TFU156" s="29"/>
      <c r="TFV156" s="29"/>
      <c r="TFW156" s="29"/>
      <c r="TFX156" s="29"/>
      <c r="TFY156" s="29"/>
      <c r="TFZ156" s="29"/>
      <c r="TGA156" s="29"/>
      <c r="TGB156" s="29"/>
      <c r="TGC156" s="29"/>
      <c r="TGD156" s="29"/>
      <c r="TGE156" s="29"/>
      <c r="TGF156" s="29"/>
      <c r="TGG156" s="29"/>
      <c r="TGH156" s="29"/>
      <c r="TGI156" s="29"/>
      <c r="TGJ156" s="29"/>
      <c r="TGK156" s="29"/>
      <c r="TGL156" s="29"/>
      <c r="TGM156" s="29"/>
      <c r="TGN156" s="29"/>
      <c r="TGO156" s="29"/>
      <c r="TGP156" s="29"/>
      <c r="TGQ156" s="29"/>
      <c r="TGR156" s="29"/>
      <c r="TGS156" s="29"/>
      <c r="TGT156" s="29"/>
      <c r="TGU156" s="29"/>
      <c r="TGV156" s="29"/>
      <c r="TGW156" s="29"/>
      <c r="TGX156" s="29"/>
      <c r="TGY156" s="29"/>
      <c r="TGZ156" s="29"/>
      <c r="THA156" s="29"/>
      <c r="THB156" s="29"/>
      <c r="THC156" s="29"/>
      <c r="THD156" s="29"/>
      <c r="THE156" s="29"/>
      <c r="THF156" s="29"/>
      <c r="THG156" s="29"/>
      <c r="THH156" s="29"/>
      <c r="THI156" s="29"/>
      <c r="THJ156" s="29"/>
      <c r="THK156" s="29"/>
      <c r="THL156" s="29"/>
      <c r="THM156" s="29"/>
      <c r="THN156" s="29"/>
      <c r="THO156" s="29"/>
      <c r="THP156" s="29"/>
      <c r="THQ156" s="29"/>
      <c r="THR156" s="29"/>
      <c r="THS156" s="29"/>
      <c r="THT156" s="29"/>
      <c r="THU156" s="29"/>
      <c r="THV156" s="29"/>
      <c r="THW156" s="29"/>
      <c r="THX156" s="29"/>
      <c r="THY156" s="29"/>
      <c r="THZ156" s="29"/>
      <c r="TIA156" s="29"/>
      <c r="TIB156" s="29"/>
      <c r="TIC156" s="29"/>
      <c r="TID156" s="29"/>
      <c r="TIE156" s="29"/>
      <c r="TIF156" s="29"/>
      <c r="TIG156" s="29"/>
      <c r="TIH156" s="29"/>
      <c r="TII156" s="29"/>
      <c r="TIJ156" s="29"/>
      <c r="TIK156" s="29"/>
      <c r="TIL156" s="29"/>
      <c r="TIM156" s="29"/>
      <c r="TIN156" s="29"/>
      <c r="TIO156" s="29"/>
      <c r="TIP156" s="29"/>
      <c r="TIQ156" s="29"/>
      <c r="TIR156" s="29"/>
      <c r="TIS156" s="29"/>
      <c r="TIT156" s="29"/>
      <c r="TIU156" s="29"/>
      <c r="TIV156" s="29"/>
      <c r="TIW156" s="29"/>
      <c r="TIX156" s="29"/>
      <c r="TIY156" s="29"/>
      <c r="TIZ156" s="29"/>
      <c r="TJA156" s="29"/>
      <c r="TJB156" s="29"/>
      <c r="TJC156" s="29"/>
      <c r="TJD156" s="29"/>
      <c r="TJE156" s="29"/>
      <c r="TJF156" s="29"/>
      <c r="TJG156" s="29"/>
      <c r="TJH156" s="29"/>
      <c r="TJI156" s="29"/>
      <c r="TJJ156" s="29"/>
      <c r="TJK156" s="29"/>
      <c r="TJL156" s="29"/>
      <c r="TJM156" s="29"/>
      <c r="TJN156" s="29"/>
      <c r="TJO156" s="29"/>
      <c r="TJP156" s="29"/>
      <c r="TJQ156" s="29"/>
      <c r="TJR156" s="29"/>
      <c r="TJS156" s="29"/>
      <c r="TJT156" s="29"/>
      <c r="TJU156" s="29"/>
      <c r="TJV156" s="29"/>
      <c r="TJW156" s="29"/>
      <c r="TJX156" s="29"/>
      <c r="TJY156" s="29"/>
      <c r="TJZ156" s="29"/>
      <c r="TKA156" s="29"/>
      <c r="TKB156" s="29"/>
      <c r="TKC156" s="29"/>
      <c r="TKD156" s="29"/>
      <c r="TKE156" s="29"/>
      <c r="TKF156" s="29"/>
      <c r="TKG156" s="29"/>
      <c r="TKH156" s="29"/>
      <c r="TKI156" s="29"/>
      <c r="TKJ156" s="29"/>
      <c r="TKK156" s="29"/>
      <c r="TKL156" s="29"/>
      <c r="TKM156" s="29"/>
      <c r="TKN156" s="29"/>
      <c r="TKO156" s="29"/>
      <c r="TKP156" s="29"/>
      <c r="TKQ156" s="29"/>
      <c r="TKR156" s="29"/>
      <c r="TKS156" s="29"/>
      <c r="TKT156" s="29"/>
      <c r="TKU156" s="29"/>
      <c r="TKV156" s="29"/>
      <c r="TKW156" s="29"/>
      <c r="TKX156" s="29"/>
      <c r="TKY156" s="29"/>
      <c r="TKZ156" s="29"/>
      <c r="TLA156" s="29"/>
      <c r="TLB156" s="29"/>
      <c r="TLC156" s="29"/>
      <c r="TLD156" s="29"/>
      <c r="TLE156" s="29"/>
      <c r="TLF156" s="29"/>
      <c r="TLG156" s="29"/>
      <c r="TLH156" s="29"/>
      <c r="TLI156" s="29"/>
      <c r="TLJ156" s="29"/>
      <c r="TLK156" s="29"/>
      <c r="TLL156" s="29"/>
      <c r="TLM156" s="29"/>
      <c r="TLN156" s="29"/>
      <c r="TLO156" s="29"/>
      <c r="TLP156" s="29"/>
      <c r="TLQ156" s="29"/>
      <c r="TLR156" s="29"/>
      <c r="TLS156" s="29"/>
      <c r="TLT156" s="29"/>
      <c r="TLU156" s="29"/>
      <c r="TLV156" s="29"/>
      <c r="TLW156" s="29"/>
      <c r="TLX156" s="29"/>
      <c r="TLY156" s="29"/>
      <c r="TLZ156" s="29"/>
      <c r="TMA156" s="29"/>
      <c r="TMB156" s="29"/>
      <c r="TMC156" s="29"/>
      <c r="TMD156" s="29"/>
      <c r="TME156" s="29"/>
      <c r="TMF156" s="29"/>
      <c r="TMG156" s="29"/>
      <c r="TMH156" s="29"/>
      <c r="TMI156" s="29"/>
      <c r="TMJ156" s="29"/>
      <c r="TMK156" s="29"/>
      <c r="TML156" s="29"/>
      <c r="TMM156" s="29"/>
      <c r="TMN156" s="29"/>
      <c r="TMO156" s="29"/>
      <c r="TMP156" s="29"/>
      <c r="TMQ156" s="29"/>
      <c r="TMR156" s="29"/>
      <c r="TMS156" s="29"/>
      <c r="TMT156" s="29"/>
      <c r="TMU156" s="29"/>
      <c r="TMV156" s="29"/>
      <c r="TMW156" s="29"/>
      <c r="TMX156" s="29"/>
      <c r="TMY156" s="29"/>
      <c r="TMZ156" s="29"/>
      <c r="TNA156" s="29"/>
      <c r="TNB156" s="29"/>
      <c r="TNC156" s="29"/>
      <c r="TND156" s="29"/>
      <c r="TNE156" s="29"/>
      <c r="TNF156" s="29"/>
      <c r="TNG156" s="29"/>
      <c r="TNH156" s="29"/>
      <c r="TNI156" s="29"/>
      <c r="TNJ156" s="29"/>
      <c r="TNK156" s="29"/>
      <c r="TNL156" s="29"/>
      <c r="TNM156" s="29"/>
      <c r="TNN156" s="29"/>
      <c r="TNO156" s="29"/>
      <c r="TNP156" s="29"/>
      <c r="TNQ156" s="29"/>
      <c r="TNR156" s="29"/>
      <c r="TNS156" s="29"/>
      <c r="TNT156" s="29"/>
      <c r="TNU156" s="29"/>
      <c r="TNV156" s="29"/>
      <c r="TNW156" s="29"/>
      <c r="TNX156" s="29"/>
      <c r="TNY156" s="29"/>
      <c r="TNZ156" s="29"/>
      <c r="TOA156" s="29"/>
      <c r="TOB156" s="29"/>
      <c r="TOC156" s="29"/>
      <c r="TOD156" s="29"/>
      <c r="TOE156" s="29"/>
      <c r="TOF156" s="29"/>
      <c r="TOG156" s="29"/>
      <c r="TOH156" s="29"/>
      <c r="TOI156" s="29"/>
      <c r="TOJ156" s="29"/>
      <c r="TOK156" s="29"/>
      <c r="TOL156" s="29"/>
      <c r="TOM156" s="29"/>
      <c r="TON156" s="29"/>
      <c r="TOO156" s="29"/>
      <c r="TOP156" s="29"/>
      <c r="TOQ156" s="29"/>
      <c r="TOR156" s="29"/>
      <c r="TOS156" s="29"/>
      <c r="TOT156" s="29"/>
      <c r="TOU156" s="29"/>
      <c r="TOV156" s="29"/>
      <c r="TOW156" s="29"/>
      <c r="TOX156" s="29"/>
      <c r="TOY156" s="29"/>
      <c r="TOZ156" s="29"/>
      <c r="TPA156" s="29"/>
      <c r="TPB156" s="29"/>
      <c r="TPC156" s="29"/>
      <c r="TPD156" s="29"/>
      <c r="TPE156" s="29"/>
      <c r="TPF156" s="29"/>
      <c r="TPG156" s="29"/>
      <c r="TPH156" s="29"/>
      <c r="TPI156" s="29"/>
      <c r="TPJ156" s="29"/>
      <c r="TPK156" s="29"/>
      <c r="TPL156" s="29"/>
      <c r="TPM156" s="29"/>
      <c r="TPN156" s="29"/>
      <c r="TPO156" s="29"/>
      <c r="TPP156" s="29"/>
      <c r="TPQ156" s="29"/>
      <c r="TPR156" s="29"/>
      <c r="TPS156" s="29"/>
      <c r="TPT156" s="29"/>
      <c r="TPU156" s="29"/>
      <c r="TPV156" s="29"/>
      <c r="TPW156" s="29"/>
      <c r="TPX156" s="29"/>
      <c r="TPY156" s="29"/>
      <c r="TPZ156" s="29"/>
      <c r="TQA156" s="29"/>
      <c r="TQB156" s="29"/>
      <c r="TQC156" s="29"/>
      <c r="TQD156" s="29"/>
      <c r="TQE156" s="29"/>
      <c r="TQF156" s="29"/>
      <c r="TQG156" s="29"/>
      <c r="TQH156" s="29"/>
      <c r="TQI156" s="29"/>
      <c r="TQJ156" s="29"/>
      <c r="TQK156" s="29"/>
      <c r="TQL156" s="29"/>
      <c r="TQM156" s="29"/>
      <c r="TQN156" s="29"/>
      <c r="TQO156" s="29"/>
      <c r="TQP156" s="29"/>
      <c r="TQQ156" s="29"/>
      <c r="TQR156" s="29"/>
      <c r="TQS156" s="29"/>
      <c r="TQT156" s="29"/>
      <c r="TQU156" s="29"/>
      <c r="TQV156" s="29"/>
      <c r="TQW156" s="29"/>
      <c r="TQX156" s="29"/>
      <c r="TQY156" s="29"/>
      <c r="TQZ156" s="29"/>
      <c r="TRA156" s="29"/>
      <c r="TRB156" s="29"/>
      <c r="TRC156" s="29"/>
      <c r="TRD156" s="29"/>
      <c r="TRE156" s="29"/>
      <c r="TRF156" s="29"/>
      <c r="TRG156" s="29"/>
      <c r="TRH156" s="29"/>
      <c r="TRI156" s="29"/>
      <c r="TRJ156" s="29"/>
      <c r="TRK156" s="29"/>
      <c r="TRL156" s="29"/>
      <c r="TRM156" s="29"/>
      <c r="TRN156" s="29"/>
      <c r="TRO156" s="29"/>
      <c r="TRP156" s="29"/>
      <c r="TRQ156" s="29"/>
      <c r="TRR156" s="29"/>
      <c r="TRS156" s="29"/>
      <c r="TRT156" s="29"/>
      <c r="TRU156" s="29"/>
      <c r="TRV156" s="29"/>
      <c r="TRW156" s="29"/>
      <c r="TRX156" s="29"/>
      <c r="TRY156" s="29"/>
      <c r="TRZ156" s="29"/>
      <c r="TSA156" s="29"/>
      <c r="TSB156" s="29"/>
      <c r="TSC156" s="29"/>
      <c r="TSD156" s="29"/>
      <c r="TSE156" s="29"/>
      <c r="TSF156" s="29"/>
      <c r="TSG156" s="29"/>
      <c r="TSH156" s="29"/>
      <c r="TSI156" s="29"/>
      <c r="TSJ156" s="29"/>
      <c r="TSK156" s="29"/>
      <c r="TSL156" s="29"/>
      <c r="TSM156" s="29"/>
      <c r="TSN156" s="29"/>
      <c r="TSO156" s="29"/>
      <c r="TSP156" s="29"/>
      <c r="TSQ156" s="29"/>
      <c r="TSR156" s="29"/>
      <c r="TSS156" s="29"/>
      <c r="TST156" s="29"/>
      <c r="TSU156" s="29"/>
      <c r="TSV156" s="29"/>
      <c r="TSW156" s="29"/>
      <c r="TSX156" s="29"/>
      <c r="TSY156" s="29"/>
      <c r="TSZ156" s="29"/>
      <c r="TTA156" s="29"/>
      <c r="TTB156" s="29"/>
      <c r="TTC156" s="29"/>
      <c r="TTD156" s="29"/>
      <c r="TTE156" s="29"/>
      <c r="TTF156" s="29"/>
      <c r="TTG156" s="29"/>
      <c r="TTH156" s="29"/>
      <c r="TTI156" s="29"/>
      <c r="TTJ156" s="29"/>
      <c r="TTK156" s="29"/>
      <c r="TTL156" s="29"/>
      <c r="TTM156" s="29"/>
      <c r="TTN156" s="29"/>
      <c r="TTO156" s="29"/>
      <c r="TTP156" s="29"/>
      <c r="TTQ156" s="29"/>
      <c r="TTR156" s="29"/>
      <c r="TTS156" s="29"/>
      <c r="TTT156" s="29"/>
      <c r="TTU156" s="29"/>
      <c r="TTV156" s="29"/>
      <c r="TTW156" s="29"/>
      <c r="TTX156" s="29"/>
      <c r="TTY156" s="29"/>
      <c r="TTZ156" s="29"/>
      <c r="TUA156" s="29"/>
      <c r="TUB156" s="29"/>
      <c r="TUC156" s="29"/>
      <c r="TUD156" s="29"/>
      <c r="TUE156" s="29"/>
      <c r="TUF156" s="29"/>
      <c r="TUG156" s="29"/>
      <c r="TUH156" s="29"/>
      <c r="TUI156" s="29"/>
      <c r="TUJ156" s="29"/>
      <c r="TUK156" s="29"/>
      <c r="TUL156" s="29"/>
      <c r="TUM156" s="29"/>
      <c r="TUN156" s="29"/>
      <c r="TUO156" s="29"/>
      <c r="TUP156" s="29"/>
      <c r="TUQ156" s="29"/>
      <c r="TUR156" s="29"/>
      <c r="TUS156" s="29"/>
      <c r="TUT156" s="29"/>
      <c r="TUU156" s="29"/>
      <c r="TUV156" s="29"/>
      <c r="TUW156" s="29"/>
      <c r="TUX156" s="29"/>
      <c r="TUY156" s="29"/>
      <c r="TUZ156" s="29"/>
      <c r="TVA156" s="29"/>
      <c r="TVB156" s="29"/>
      <c r="TVC156" s="29"/>
      <c r="TVD156" s="29"/>
      <c r="TVE156" s="29"/>
      <c r="TVF156" s="29"/>
      <c r="TVG156" s="29"/>
      <c r="TVH156" s="29"/>
      <c r="TVI156" s="29"/>
      <c r="TVJ156" s="29"/>
      <c r="TVK156" s="29"/>
      <c r="TVL156" s="29"/>
      <c r="TVM156" s="29"/>
      <c r="TVN156" s="29"/>
      <c r="TVO156" s="29"/>
      <c r="TVP156" s="29"/>
      <c r="TVQ156" s="29"/>
      <c r="TVR156" s="29"/>
      <c r="TVS156" s="29"/>
      <c r="TVT156" s="29"/>
      <c r="TVU156" s="29"/>
      <c r="TVV156" s="29"/>
      <c r="TVW156" s="29"/>
      <c r="TVX156" s="29"/>
      <c r="TVY156" s="29"/>
      <c r="TVZ156" s="29"/>
      <c r="TWA156" s="29"/>
      <c r="TWB156" s="29"/>
      <c r="TWC156" s="29"/>
      <c r="TWD156" s="29"/>
      <c r="TWE156" s="29"/>
      <c r="TWF156" s="29"/>
      <c r="TWG156" s="29"/>
      <c r="TWH156" s="29"/>
      <c r="TWI156" s="29"/>
      <c r="TWJ156" s="29"/>
      <c r="TWK156" s="29"/>
      <c r="TWL156" s="29"/>
      <c r="TWM156" s="29"/>
      <c r="TWN156" s="29"/>
      <c r="TWO156" s="29"/>
      <c r="TWP156" s="29"/>
      <c r="TWQ156" s="29"/>
      <c r="TWR156" s="29"/>
      <c r="TWS156" s="29"/>
      <c r="TWT156" s="29"/>
      <c r="TWU156" s="29"/>
      <c r="TWV156" s="29"/>
      <c r="TWW156" s="29"/>
      <c r="TWX156" s="29"/>
      <c r="TWY156" s="29"/>
      <c r="TWZ156" s="29"/>
      <c r="TXA156" s="29"/>
      <c r="TXB156" s="29"/>
      <c r="TXC156" s="29"/>
      <c r="TXD156" s="29"/>
      <c r="TXE156" s="29"/>
      <c r="TXF156" s="29"/>
      <c r="TXG156" s="29"/>
      <c r="TXH156" s="29"/>
      <c r="TXI156" s="29"/>
      <c r="TXJ156" s="29"/>
      <c r="TXK156" s="29"/>
      <c r="TXL156" s="29"/>
      <c r="TXM156" s="29"/>
      <c r="TXN156" s="29"/>
      <c r="TXO156" s="29"/>
      <c r="TXP156" s="29"/>
      <c r="TXQ156" s="29"/>
      <c r="TXR156" s="29"/>
      <c r="TXS156" s="29"/>
      <c r="TXT156" s="29"/>
      <c r="TXU156" s="29"/>
      <c r="TXV156" s="29"/>
      <c r="TXW156" s="29"/>
      <c r="TXX156" s="29"/>
      <c r="TXY156" s="29"/>
      <c r="TXZ156" s="29"/>
      <c r="TYA156" s="29"/>
      <c r="TYB156" s="29"/>
      <c r="TYC156" s="29"/>
      <c r="TYD156" s="29"/>
      <c r="TYE156" s="29"/>
      <c r="TYF156" s="29"/>
      <c r="TYG156" s="29"/>
      <c r="TYH156" s="29"/>
      <c r="TYI156" s="29"/>
      <c r="TYJ156" s="29"/>
      <c r="TYK156" s="29"/>
      <c r="TYL156" s="29"/>
      <c r="TYM156" s="29"/>
      <c r="TYN156" s="29"/>
      <c r="TYO156" s="29"/>
      <c r="TYP156" s="29"/>
      <c r="TYQ156" s="29"/>
      <c r="TYR156" s="29"/>
      <c r="TYS156" s="29"/>
      <c r="TYT156" s="29"/>
      <c r="TYU156" s="29"/>
      <c r="TYV156" s="29"/>
      <c r="TYW156" s="29"/>
      <c r="TYX156" s="29"/>
      <c r="TYY156" s="29"/>
      <c r="TYZ156" s="29"/>
      <c r="TZA156" s="29"/>
      <c r="TZB156" s="29"/>
      <c r="TZC156" s="29"/>
      <c r="TZD156" s="29"/>
      <c r="TZE156" s="29"/>
      <c r="TZF156" s="29"/>
      <c r="TZG156" s="29"/>
      <c r="TZH156" s="29"/>
      <c r="TZI156" s="29"/>
      <c r="TZJ156" s="29"/>
      <c r="TZK156" s="29"/>
      <c r="TZL156" s="29"/>
      <c r="TZM156" s="29"/>
      <c r="TZN156" s="29"/>
      <c r="TZO156" s="29"/>
      <c r="TZP156" s="29"/>
      <c r="TZQ156" s="29"/>
      <c r="TZR156" s="29"/>
      <c r="TZS156" s="29"/>
      <c r="TZT156" s="29"/>
      <c r="TZU156" s="29"/>
      <c r="TZV156" s="29"/>
      <c r="TZW156" s="29"/>
      <c r="TZX156" s="29"/>
      <c r="TZY156" s="29"/>
      <c r="TZZ156" s="29"/>
      <c r="UAA156" s="29"/>
      <c r="UAB156" s="29"/>
      <c r="UAC156" s="29"/>
      <c r="UAD156" s="29"/>
      <c r="UAE156" s="29"/>
      <c r="UAF156" s="29"/>
      <c r="UAG156" s="29"/>
      <c r="UAH156" s="29"/>
      <c r="UAI156" s="29"/>
      <c r="UAJ156" s="29"/>
      <c r="UAK156" s="29"/>
      <c r="UAL156" s="29"/>
      <c r="UAM156" s="29"/>
      <c r="UAN156" s="29"/>
      <c r="UAO156" s="29"/>
      <c r="UAP156" s="29"/>
      <c r="UAQ156" s="29"/>
      <c r="UAR156" s="29"/>
      <c r="UAS156" s="29"/>
      <c r="UAT156" s="29"/>
      <c r="UAU156" s="29"/>
      <c r="UAV156" s="29"/>
      <c r="UAW156" s="29"/>
      <c r="UAX156" s="29"/>
      <c r="UAY156" s="29"/>
      <c r="UAZ156" s="29"/>
      <c r="UBA156" s="29"/>
      <c r="UBB156" s="29"/>
      <c r="UBC156" s="29"/>
      <c r="UBD156" s="29"/>
      <c r="UBE156" s="29"/>
      <c r="UBF156" s="29"/>
      <c r="UBG156" s="29"/>
      <c r="UBH156" s="29"/>
      <c r="UBI156" s="29"/>
      <c r="UBJ156" s="29"/>
      <c r="UBK156" s="29"/>
      <c r="UBL156" s="29"/>
      <c r="UBM156" s="29"/>
      <c r="UBN156" s="29"/>
      <c r="UBO156" s="29"/>
      <c r="UBP156" s="29"/>
      <c r="UBQ156" s="29"/>
      <c r="UBR156" s="29"/>
      <c r="UBS156" s="29"/>
      <c r="UBT156" s="29"/>
      <c r="UBU156" s="29"/>
      <c r="UBV156" s="29"/>
      <c r="UBW156" s="29"/>
      <c r="UBX156" s="29"/>
      <c r="UBY156" s="29"/>
      <c r="UBZ156" s="29"/>
      <c r="UCA156" s="29"/>
      <c r="UCB156" s="29"/>
      <c r="UCC156" s="29"/>
      <c r="UCD156" s="29"/>
      <c r="UCE156" s="29"/>
      <c r="UCF156" s="29"/>
      <c r="UCG156" s="29"/>
      <c r="UCH156" s="29"/>
      <c r="UCI156" s="29"/>
      <c r="UCJ156" s="29"/>
      <c r="UCK156" s="29"/>
      <c r="UCL156" s="29"/>
      <c r="UCM156" s="29"/>
      <c r="UCN156" s="29"/>
      <c r="UCO156" s="29"/>
      <c r="UCP156" s="29"/>
      <c r="UCQ156" s="29"/>
      <c r="UCR156" s="29"/>
      <c r="UCS156" s="29"/>
      <c r="UCT156" s="29"/>
      <c r="UCU156" s="29"/>
      <c r="UCV156" s="29"/>
      <c r="UCW156" s="29"/>
      <c r="UCX156" s="29"/>
      <c r="UCY156" s="29"/>
      <c r="UCZ156" s="29"/>
      <c r="UDA156" s="29"/>
      <c r="UDB156" s="29"/>
      <c r="UDC156" s="29"/>
      <c r="UDD156" s="29"/>
      <c r="UDE156" s="29"/>
      <c r="UDF156" s="29"/>
      <c r="UDG156" s="29"/>
      <c r="UDH156" s="29"/>
      <c r="UDI156" s="29"/>
      <c r="UDJ156" s="29"/>
      <c r="UDK156" s="29"/>
      <c r="UDL156" s="29"/>
      <c r="UDM156" s="29"/>
      <c r="UDN156" s="29"/>
      <c r="UDO156" s="29"/>
      <c r="UDP156" s="29"/>
      <c r="UDQ156" s="29"/>
      <c r="UDR156" s="29"/>
      <c r="UDS156" s="29"/>
      <c r="UDT156" s="29"/>
      <c r="UDU156" s="29"/>
      <c r="UDV156" s="29"/>
      <c r="UDW156" s="29"/>
      <c r="UDX156" s="29"/>
      <c r="UDY156" s="29"/>
      <c r="UDZ156" s="29"/>
      <c r="UEA156" s="29"/>
      <c r="UEB156" s="29"/>
      <c r="UEC156" s="29"/>
      <c r="UED156" s="29"/>
      <c r="UEE156" s="29"/>
      <c r="UEF156" s="29"/>
      <c r="UEG156" s="29"/>
      <c r="UEH156" s="29"/>
      <c r="UEI156" s="29"/>
      <c r="UEJ156" s="29"/>
      <c r="UEK156" s="29"/>
      <c r="UEL156" s="29"/>
      <c r="UEM156" s="29"/>
      <c r="UEN156" s="29"/>
      <c r="UEO156" s="29"/>
      <c r="UEP156" s="29"/>
      <c r="UEQ156" s="29"/>
      <c r="UER156" s="29"/>
      <c r="UES156" s="29"/>
      <c r="UET156" s="29"/>
      <c r="UEU156" s="29"/>
      <c r="UEV156" s="29"/>
      <c r="UEW156" s="29"/>
      <c r="UEX156" s="29"/>
      <c r="UEY156" s="29"/>
      <c r="UEZ156" s="29"/>
      <c r="UFA156" s="29"/>
      <c r="UFB156" s="29"/>
      <c r="UFC156" s="29"/>
      <c r="UFD156" s="29"/>
      <c r="UFE156" s="29"/>
      <c r="UFF156" s="29"/>
      <c r="UFG156" s="29"/>
      <c r="UFH156" s="29"/>
      <c r="UFI156" s="29"/>
      <c r="UFJ156" s="29"/>
      <c r="UFK156" s="29"/>
      <c r="UFL156" s="29"/>
      <c r="UFM156" s="29"/>
      <c r="UFN156" s="29"/>
      <c r="UFO156" s="29"/>
      <c r="UFP156" s="29"/>
      <c r="UFQ156" s="29"/>
      <c r="UFR156" s="29"/>
      <c r="UFS156" s="29"/>
      <c r="UFT156" s="29"/>
      <c r="UFU156" s="29"/>
      <c r="UFV156" s="29"/>
      <c r="UFW156" s="29"/>
      <c r="UFX156" s="29"/>
      <c r="UFY156" s="29"/>
      <c r="UFZ156" s="29"/>
      <c r="UGA156" s="29"/>
      <c r="UGB156" s="29"/>
      <c r="UGC156" s="29"/>
      <c r="UGD156" s="29"/>
      <c r="UGE156" s="29"/>
      <c r="UGF156" s="29"/>
      <c r="UGG156" s="29"/>
      <c r="UGH156" s="29"/>
      <c r="UGI156" s="29"/>
      <c r="UGJ156" s="29"/>
      <c r="UGK156" s="29"/>
      <c r="UGL156" s="29"/>
      <c r="UGM156" s="29"/>
      <c r="UGN156" s="29"/>
      <c r="UGO156" s="29"/>
      <c r="UGP156" s="29"/>
      <c r="UGQ156" s="29"/>
      <c r="UGR156" s="29"/>
      <c r="UGS156" s="29"/>
      <c r="UGT156" s="29"/>
      <c r="UGU156" s="29"/>
      <c r="UGV156" s="29"/>
      <c r="UGW156" s="29"/>
      <c r="UGX156" s="29"/>
      <c r="UGY156" s="29"/>
      <c r="UGZ156" s="29"/>
      <c r="UHA156" s="29"/>
      <c r="UHB156" s="29"/>
      <c r="UHC156" s="29"/>
      <c r="UHD156" s="29"/>
      <c r="UHE156" s="29"/>
      <c r="UHF156" s="29"/>
      <c r="UHG156" s="29"/>
      <c r="UHH156" s="29"/>
      <c r="UHI156" s="29"/>
      <c r="UHJ156" s="29"/>
      <c r="UHK156" s="29"/>
      <c r="UHL156" s="29"/>
      <c r="UHM156" s="29"/>
      <c r="UHN156" s="29"/>
      <c r="UHO156" s="29"/>
      <c r="UHP156" s="29"/>
      <c r="UHQ156" s="29"/>
      <c r="UHR156" s="29"/>
      <c r="UHS156" s="29"/>
      <c r="UHT156" s="29"/>
      <c r="UHU156" s="29"/>
      <c r="UHV156" s="29"/>
      <c r="UHW156" s="29"/>
      <c r="UHX156" s="29"/>
      <c r="UHY156" s="29"/>
      <c r="UHZ156" s="29"/>
      <c r="UIA156" s="29"/>
      <c r="UIB156" s="29"/>
      <c r="UIC156" s="29"/>
      <c r="UID156" s="29"/>
      <c r="UIE156" s="29"/>
      <c r="UIF156" s="29"/>
      <c r="UIG156" s="29"/>
      <c r="UIH156" s="29"/>
      <c r="UII156" s="29"/>
      <c r="UIJ156" s="29"/>
      <c r="UIK156" s="29"/>
      <c r="UIL156" s="29"/>
      <c r="UIM156" s="29"/>
      <c r="UIN156" s="29"/>
      <c r="UIO156" s="29"/>
      <c r="UIP156" s="29"/>
      <c r="UIQ156" s="29"/>
      <c r="UIR156" s="29"/>
      <c r="UIS156" s="29"/>
      <c r="UIT156" s="29"/>
      <c r="UIU156" s="29"/>
      <c r="UIV156" s="29"/>
      <c r="UIW156" s="29"/>
      <c r="UIX156" s="29"/>
      <c r="UIY156" s="29"/>
      <c r="UIZ156" s="29"/>
      <c r="UJA156" s="29"/>
      <c r="UJB156" s="29"/>
      <c r="UJC156" s="29"/>
      <c r="UJD156" s="29"/>
      <c r="UJE156" s="29"/>
      <c r="UJF156" s="29"/>
      <c r="UJG156" s="29"/>
      <c r="UJH156" s="29"/>
      <c r="UJI156" s="29"/>
      <c r="UJJ156" s="29"/>
      <c r="UJK156" s="29"/>
      <c r="UJL156" s="29"/>
      <c r="UJM156" s="29"/>
      <c r="UJN156" s="29"/>
      <c r="UJO156" s="29"/>
      <c r="UJP156" s="29"/>
      <c r="UJQ156" s="29"/>
      <c r="UJR156" s="29"/>
      <c r="UJS156" s="29"/>
      <c r="UJT156" s="29"/>
      <c r="UJU156" s="29"/>
      <c r="UJV156" s="29"/>
      <c r="UJW156" s="29"/>
      <c r="UJX156" s="29"/>
      <c r="UJY156" s="29"/>
      <c r="UJZ156" s="29"/>
      <c r="UKA156" s="29"/>
      <c r="UKB156" s="29"/>
      <c r="UKC156" s="29"/>
      <c r="UKD156" s="29"/>
      <c r="UKE156" s="29"/>
      <c r="UKF156" s="29"/>
      <c r="UKG156" s="29"/>
      <c r="UKH156" s="29"/>
      <c r="UKI156" s="29"/>
      <c r="UKJ156" s="29"/>
      <c r="UKK156" s="29"/>
      <c r="UKL156" s="29"/>
      <c r="UKM156" s="29"/>
      <c r="UKN156" s="29"/>
      <c r="UKO156" s="29"/>
      <c r="UKP156" s="29"/>
      <c r="UKQ156" s="29"/>
      <c r="UKR156" s="29"/>
      <c r="UKS156" s="29"/>
      <c r="UKT156" s="29"/>
      <c r="UKU156" s="29"/>
      <c r="UKV156" s="29"/>
      <c r="UKW156" s="29"/>
      <c r="UKX156" s="29"/>
      <c r="UKY156" s="29"/>
      <c r="UKZ156" s="29"/>
      <c r="ULA156" s="29"/>
      <c r="ULB156" s="29"/>
      <c r="ULC156" s="29"/>
      <c r="ULD156" s="29"/>
      <c r="ULE156" s="29"/>
      <c r="ULF156" s="29"/>
      <c r="ULG156" s="29"/>
      <c r="ULH156" s="29"/>
      <c r="ULI156" s="29"/>
      <c r="ULJ156" s="29"/>
      <c r="ULK156" s="29"/>
      <c r="ULL156" s="29"/>
      <c r="ULM156" s="29"/>
      <c r="ULN156" s="29"/>
      <c r="ULO156" s="29"/>
      <c r="ULP156" s="29"/>
      <c r="ULQ156" s="29"/>
      <c r="ULR156" s="29"/>
      <c r="ULS156" s="29"/>
      <c r="ULT156" s="29"/>
      <c r="ULU156" s="29"/>
      <c r="ULV156" s="29"/>
      <c r="ULW156" s="29"/>
      <c r="ULX156" s="29"/>
      <c r="ULY156" s="29"/>
      <c r="ULZ156" s="29"/>
      <c r="UMA156" s="29"/>
      <c r="UMB156" s="29"/>
      <c r="UMC156" s="29"/>
      <c r="UMD156" s="29"/>
      <c r="UME156" s="29"/>
      <c r="UMF156" s="29"/>
      <c r="UMG156" s="29"/>
      <c r="UMH156" s="29"/>
      <c r="UMI156" s="29"/>
      <c r="UMJ156" s="29"/>
      <c r="UMK156" s="29"/>
      <c r="UML156" s="29"/>
      <c r="UMM156" s="29"/>
      <c r="UMN156" s="29"/>
      <c r="UMO156" s="29"/>
      <c r="UMP156" s="29"/>
      <c r="UMQ156" s="29"/>
      <c r="UMR156" s="29"/>
      <c r="UMS156" s="29"/>
      <c r="UMT156" s="29"/>
      <c r="UMU156" s="29"/>
      <c r="UMV156" s="29"/>
      <c r="UMW156" s="29"/>
      <c r="UMX156" s="29"/>
      <c r="UMY156" s="29"/>
      <c r="UMZ156" s="29"/>
      <c r="UNA156" s="29"/>
      <c r="UNB156" s="29"/>
      <c r="UNC156" s="29"/>
      <c r="UND156" s="29"/>
      <c r="UNE156" s="29"/>
      <c r="UNF156" s="29"/>
      <c r="UNG156" s="29"/>
      <c r="UNH156" s="29"/>
      <c r="UNI156" s="29"/>
      <c r="UNJ156" s="29"/>
      <c r="UNK156" s="29"/>
      <c r="UNL156" s="29"/>
      <c r="UNM156" s="29"/>
      <c r="UNN156" s="29"/>
      <c r="UNO156" s="29"/>
      <c r="UNP156" s="29"/>
      <c r="UNQ156" s="29"/>
      <c r="UNR156" s="29"/>
      <c r="UNS156" s="29"/>
      <c r="UNT156" s="29"/>
      <c r="UNU156" s="29"/>
      <c r="UNV156" s="29"/>
      <c r="UNW156" s="29"/>
      <c r="UNX156" s="29"/>
      <c r="UNY156" s="29"/>
      <c r="UNZ156" s="29"/>
      <c r="UOA156" s="29"/>
      <c r="UOB156" s="29"/>
      <c r="UOC156" s="29"/>
      <c r="UOD156" s="29"/>
      <c r="UOE156" s="29"/>
      <c r="UOF156" s="29"/>
      <c r="UOG156" s="29"/>
      <c r="UOH156" s="29"/>
      <c r="UOI156" s="29"/>
      <c r="UOJ156" s="29"/>
      <c r="UOK156" s="29"/>
      <c r="UOL156" s="29"/>
      <c r="UOM156" s="29"/>
      <c r="UON156" s="29"/>
      <c r="UOO156" s="29"/>
      <c r="UOP156" s="29"/>
      <c r="UOQ156" s="29"/>
      <c r="UOR156" s="29"/>
      <c r="UOS156" s="29"/>
      <c r="UOT156" s="29"/>
      <c r="UOU156" s="29"/>
      <c r="UOV156" s="29"/>
      <c r="UOW156" s="29"/>
      <c r="UOX156" s="29"/>
      <c r="UOY156" s="29"/>
      <c r="UOZ156" s="29"/>
      <c r="UPA156" s="29"/>
      <c r="UPB156" s="29"/>
      <c r="UPC156" s="29"/>
      <c r="UPD156" s="29"/>
      <c r="UPE156" s="29"/>
      <c r="UPF156" s="29"/>
      <c r="UPG156" s="29"/>
      <c r="UPH156" s="29"/>
      <c r="UPI156" s="29"/>
      <c r="UPJ156" s="29"/>
      <c r="UPK156" s="29"/>
      <c r="UPL156" s="29"/>
      <c r="UPM156" s="29"/>
      <c r="UPN156" s="29"/>
      <c r="UPO156" s="29"/>
      <c r="UPP156" s="29"/>
      <c r="UPQ156" s="29"/>
      <c r="UPR156" s="29"/>
      <c r="UPS156" s="29"/>
      <c r="UPT156" s="29"/>
      <c r="UPU156" s="29"/>
      <c r="UPV156" s="29"/>
      <c r="UPW156" s="29"/>
      <c r="UPX156" s="29"/>
      <c r="UPY156" s="29"/>
      <c r="UPZ156" s="29"/>
      <c r="UQA156" s="29"/>
      <c r="UQB156" s="29"/>
      <c r="UQC156" s="29"/>
      <c r="UQD156" s="29"/>
      <c r="UQE156" s="29"/>
      <c r="UQF156" s="29"/>
      <c r="UQG156" s="29"/>
      <c r="UQH156" s="29"/>
      <c r="UQI156" s="29"/>
      <c r="UQJ156" s="29"/>
      <c r="UQK156" s="29"/>
      <c r="UQL156" s="29"/>
      <c r="UQM156" s="29"/>
      <c r="UQN156" s="29"/>
      <c r="UQO156" s="29"/>
      <c r="UQP156" s="29"/>
      <c r="UQQ156" s="29"/>
      <c r="UQR156" s="29"/>
      <c r="UQS156" s="29"/>
      <c r="UQT156" s="29"/>
      <c r="UQU156" s="29"/>
      <c r="UQV156" s="29"/>
      <c r="UQW156" s="29"/>
      <c r="UQX156" s="29"/>
      <c r="UQY156" s="29"/>
      <c r="UQZ156" s="29"/>
      <c r="URA156" s="29"/>
      <c r="URB156" s="29"/>
      <c r="URC156" s="29"/>
      <c r="URD156" s="29"/>
      <c r="URE156" s="29"/>
      <c r="URF156" s="29"/>
      <c r="URG156" s="29"/>
      <c r="URH156" s="29"/>
      <c r="URI156" s="29"/>
      <c r="URJ156" s="29"/>
      <c r="URK156" s="29"/>
      <c r="URL156" s="29"/>
      <c r="URM156" s="29"/>
      <c r="URN156" s="29"/>
      <c r="URO156" s="29"/>
      <c r="URP156" s="29"/>
      <c r="URQ156" s="29"/>
      <c r="URR156" s="29"/>
      <c r="URS156" s="29"/>
      <c r="URT156" s="29"/>
      <c r="URU156" s="29"/>
      <c r="URV156" s="29"/>
      <c r="URW156" s="29"/>
      <c r="URX156" s="29"/>
      <c r="URY156" s="29"/>
      <c r="URZ156" s="29"/>
      <c r="USA156" s="29"/>
      <c r="USB156" s="29"/>
      <c r="USC156" s="29"/>
      <c r="USD156" s="29"/>
      <c r="USE156" s="29"/>
      <c r="USF156" s="29"/>
      <c r="USG156" s="29"/>
      <c r="USH156" s="29"/>
      <c r="USI156" s="29"/>
      <c r="USJ156" s="29"/>
      <c r="USK156" s="29"/>
      <c r="USL156" s="29"/>
      <c r="USM156" s="29"/>
      <c r="USN156" s="29"/>
      <c r="USO156" s="29"/>
      <c r="USP156" s="29"/>
      <c r="USQ156" s="29"/>
      <c r="USR156" s="29"/>
      <c r="USS156" s="29"/>
      <c r="UST156" s="29"/>
      <c r="USU156" s="29"/>
      <c r="USV156" s="29"/>
      <c r="USW156" s="29"/>
      <c r="USX156" s="29"/>
      <c r="USY156" s="29"/>
      <c r="USZ156" s="29"/>
      <c r="UTA156" s="29"/>
      <c r="UTB156" s="29"/>
      <c r="UTC156" s="29"/>
      <c r="UTD156" s="29"/>
      <c r="UTE156" s="29"/>
      <c r="UTF156" s="29"/>
      <c r="UTG156" s="29"/>
      <c r="UTH156" s="29"/>
      <c r="UTI156" s="29"/>
      <c r="UTJ156" s="29"/>
      <c r="UTK156" s="29"/>
      <c r="UTL156" s="29"/>
      <c r="UTM156" s="29"/>
      <c r="UTN156" s="29"/>
      <c r="UTO156" s="29"/>
      <c r="UTP156" s="29"/>
      <c r="UTQ156" s="29"/>
      <c r="UTR156" s="29"/>
      <c r="UTS156" s="29"/>
      <c r="UTT156" s="29"/>
      <c r="UTU156" s="29"/>
      <c r="UTV156" s="29"/>
      <c r="UTW156" s="29"/>
      <c r="UTX156" s="29"/>
      <c r="UTY156" s="29"/>
      <c r="UTZ156" s="29"/>
      <c r="UUA156" s="29"/>
      <c r="UUB156" s="29"/>
      <c r="UUC156" s="29"/>
      <c r="UUD156" s="29"/>
      <c r="UUE156" s="29"/>
      <c r="UUF156" s="29"/>
      <c r="UUG156" s="29"/>
      <c r="UUH156" s="29"/>
      <c r="UUI156" s="29"/>
      <c r="UUJ156" s="29"/>
      <c r="UUK156" s="29"/>
      <c r="UUL156" s="29"/>
      <c r="UUM156" s="29"/>
      <c r="UUN156" s="29"/>
      <c r="UUO156" s="29"/>
      <c r="UUP156" s="29"/>
      <c r="UUQ156" s="29"/>
      <c r="UUR156" s="29"/>
      <c r="UUS156" s="29"/>
      <c r="UUT156" s="29"/>
      <c r="UUU156" s="29"/>
      <c r="UUV156" s="29"/>
      <c r="UUW156" s="29"/>
      <c r="UUX156" s="29"/>
      <c r="UUY156" s="29"/>
      <c r="UUZ156" s="29"/>
      <c r="UVA156" s="29"/>
      <c r="UVB156" s="29"/>
      <c r="UVC156" s="29"/>
      <c r="UVD156" s="29"/>
      <c r="UVE156" s="29"/>
      <c r="UVF156" s="29"/>
      <c r="UVG156" s="29"/>
      <c r="UVH156" s="29"/>
      <c r="UVI156" s="29"/>
      <c r="UVJ156" s="29"/>
      <c r="UVK156" s="29"/>
      <c r="UVL156" s="29"/>
      <c r="UVM156" s="29"/>
      <c r="UVN156" s="29"/>
      <c r="UVO156" s="29"/>
      <c r="UVP156" s="29"/>
      <c r="UVQ156" s="29"/>
      <c r="UVR156" s="29"/>
      <c r="UVS156" s="29"/>
      <c r="UVT156" s="29"/>
      <c r="UVU156" s="29"/>
      <c r="UVV156" s="29"/>
      <c r="UVW156" s="29"/>
      <c r="UVX156" s="29"/>
      <c r="UVY156" s="29"/>
      <c r="UVZ156" s="29"/>
      <c r="UWA156" s="29"/>
      <c r="UWB156" s="29"/>
      <c r="UWC156" s="29"/>
      <c r="UWD156" s="29"/>
      <c r="UWE156" s="29"/>
      <c r="UWF156" s="29"/>
      <c r="UWG156" s="29"/>
      <c r="UWH156" s="29"/>
      <c r="UWI156" s="29"/>
      <c r="UWJ156" s="29"/>
      <c r="UWK156" s="29"/>
      <c r="UWL156" s="29"/>
      <c r="UWM156" s="29"/>
      <c r="UWN156" s="29"/>
      <c r="UWO156" s="29"/>
      <c r="UWP156" s="29"/>
      <c r="UWQ156" s="29"/>
      <c r="UWR156" s="29"/>
      <c r="UWS156" s="29"/>
      <c r="UWT156" s="29"/>
      <c r="UWU156" s="29"/>
      <c r="UWV156" s="29"/>
      <c r="UWW156" s="29"/>
      <c r="UWX156" s="29"/>
      <c r="UWY156" s="29"/>
      <c r="UWZ156" s="29"/>
      <c r="UXA156" s="29"/>
      <c r="UXB156" s="29"/>
      <c r="UXC156" s="29"/>
      <c r="UXD156" s="29"/>
      <c r="UXE156" s="29"/>
      <c r="UXF156" s="29"/>
      <c r="UXG156" s="29"/>
      <c r="UXH156" s="29"/>
      <c r="UXI156" s="29"/>
      <c r="UXJ156" s="29"/>
      <c r="UXK156" s="29"/>
      <c r="UXL156" s="29"/>
      <c r="UXM156" s="29"/>
      <c r="UXN156" s="29"/>
      <c r="UXO156" s="29"/>
      <c r="UXP156" s="29"/>
      <c r="UXQ156" s="29"/>
      <c r="UXR156" s="29"/>
      <c r="UXS156" s="29"/>
      <c r="UXT156" s="29"/>
      <c r="UXU156" s="29"/>
      <c r="UXV156" s="29"/>
      <c r="UXW156" s="29"/>
      <c r="UXX156" s="29"/>
      <c r="UXY156" s="29"/>
      <c r="UXZ156" s="29"/>
      <c r="UYA156" s="29"/>
      <c r="UYB156" s="29"/>
      <c r="UYC156" s="29"/>
      <c r="UYD156" s="29"/>
      <c r="UYE156" s="29"/>
      <c r="UYF156" s="29"/>
      <c r="UYG156" s="29"/>
      <c r="UYH156" s="29"/>
      <c r="UYI156" s="29"/>
      <c r="UYJ156" s="29"/>
      <c r="UYK156" s="29"/>
      <c r="UYL156" s="29"/>
      <c r="UYM156" s="29"/>
      <c r="UYN156" s="29"/>
      <c r="UYO156" s="29"/>
      <c r="UYP156" s="29"/>
      <c r="UYQ156" s="29"/>
      <c r="UYR156" s="29"/>
      <c r="UYS156" s="29"/>
      <c r="UYT156" s="29"/>
      <c r="UYU156" s="29"/>
      <c r="UYV156" s="29"/>
      <c r="UYW156" s="29"/>
      <c r="UYX156" s="29"/>
      <c r="UYY156" s="29"/>
      <c r="UYZ156" s="29"/>
      <c r="UZA156" s="29"/>
      <c r="UZB156" s="29"/>
      <c r="UZC156" s="29"/>
      <c r="UZD156" s="29"/>
      <c r="UZE156" s="29"/>
      <c r="UZF156" s="29"/>
      <c r="UZG156" s="29"/>
      <c r="UZH156" s="29"/>
      <c r="UZI156" s="29"/>
      <c r="UZJ156" s="29"/>
      <c r="UZK156" s="29"/>
      <c r="UZL156" s="29"/>
      <c r="UZM156" s="29"/>
      <c r="UZN156" s="29"/>
      <c r="UZO156" s="29"/>
      <c r="UZP156" s="29"/>
      <c r="UZQ156" s="29"/>
      <c r="UZR156" s="29"/>
      <c r="UZS156" s="29"/>
      <c r="UZT156" s="29"/>
      <c r="UZU156" s="29"/>
      <c r="UZV156" s="29"/>
      <c r="UZW156" s="29"/>
      <c r="UZX156" s="29"/>
      <c r="UZY156" s="29"/>
      <c r="UZZ156" s="29"/>
      <c r="VAA156" s="29"/>
      <c r="VAB156" s="29"/>
      <c r="VAC156" s="29"/>
      <c r="VAD156" s="29"/>
      <c r="VAE156" s="29"/>
      <c r="VAF156" s="29"/>
      <c r="VAG156" s="29"/>
      <c r="VAH156" s="29"/>
      <c r="VAI156" s="29"/>
      <c r="VAJ156" s="29"/>
      <c r="VAK156" s="29"/>
      <c r="VAL156" s="29"/>
      <c r="VAM156" s="29"/>
      <c r="VAN156" s="29"/>
      <c r="VAO156" s="29"/>
      <c r="VAP156" s="29"/>
      <c r="VAQ156" s="29"/>
      <c r="VAR156" s="29"/>
      <c r="VAS156" s="29"/>
      <c r="VAT156" s="29"/>
      <c r="VAU156" s="29"/>
      <c r="VAV156" s="29"/>
      <c r="VAW156" s="29"/>
      <c r="VAX156" s="29"/>
      <c r="VAY156" s="29"/>
      <c r="VAZ156" s="29"/>
      <c r="VBA156" s="29"/>
      <c r="VBB156" s="29"/>
      <c r="VBC156" s="29"/>
      <c r="VBD156" s="29"/>
      <c r="VBE156" s="29"/>
      <c r="VBF156" s="29"/>
      <c r="VBG156" s="29"/>
      <c r="VBH156" s="29"/>
      <c r="VBI156" s="29"/>
      <c r="VBJ156" s="29"/>
      <c r="VBK156" s="29"/>
      <c r="VBL156" s="29"/>
      <c r="VBM156" s="29"/>
      <c r="VBN156" s="29"/>
      <c r="VBO156" s="29"/>
      <c r="VBP156" s="29"/>
      <c r="VBQ156" s="29"/>
      <c r="VBR156" s="29"/>
      <c r="VBS156" s="29"/>
      <c r="VBT156" s="29"/>
      <c r="VBU156" s="29"/>
      <c r="VBV156" s="29"/>
      <c r="VBW156" s="29"/>
      <c r="VBX156" s="29"/>
      <c r="VBY156" s="29"/>
      <c r="VBZ156" s="29"/>
      <c r="VCA156" s="29"/>
      <c r="VCB156" s="29"/>
      <c r="VCC156" s="29"/>
      <c r="VCD156" s="29"/>
      <c r="VCE156" s="29"/>
      <c r="VCF156" s="29"/>
      <c r="VCG156" s="29"/>
      <c r="VCH156" s="29"/>
      <c r="VCI156" s="29"/>
      <c r="VCJ156" s="29"/>
      <c r="VCK156" s="29"/>
      <c r="VCL156" s="29"/>
      <c r="VCM156" s="29"/>
      <c r="VCN156" s="29"/>
      <c r="VCO156" s="29"/>
      <c r="VCP156" s="29"/>
      <c r="VCQ156" s="29"/>
      <c r="VCR156" s="29"/>
      <c r="VCS156" s="29"/>
      <c r="VCT156" s="29"/>
      <c r="VCU156" s="29"/>
      <c r="VCV156" s="29"/>
      <c r="VCW156" s="29"/>
      <c r="VCX156" s="29"/>
      <c r="VCY156" s="29"/>
      <c r="VCZ156" s="29"/>
      <c r="VDA156" s="29"/>
      <c r="VDB156" s="29"/>
      <c r="VDC156" s="29"/>
      <c r="VDD156" s="29"/>
      <c r="VDE156" s="29"/>
      <c r="VDF156" s="29"/>
      <c r="VDG156" s="29"/>
      <c r="VDH156" s="29"/>
      <c r="VDI156" s="29"/>
      <c r="VDJ156" s="29"/>
      <c r="VDK156" s="29"/>
      <c r="VDL156" s="29"/>
      <c r="VDM156" s="29"/>
      <c r="VDN156" s="29"/>
      <c r="VDO156" s="29"/>
      <c r="VDP156" s="29"/>
      <c r="VDQ156" s="29"/>
      <c r="VDR156" s="29"/>
      <c r="VDS156" s="29"/>
      <c r="VDT156" s="29"/>
      <c r="VDU156" s="29"/>
      <c r="VDV156" s="29"/>
      <c r="VDW156" s="29"/>
      <c r="VDX156" s="29"/>
      <c r="VDY156" s="29"/>
      <c r="VDZ156" s="29"/>
      <c r="VEA156" s="29"/>
      <c r="VEB156" s="29"/>
      <c r="VEC156" s="29"/>
      <c r="VED156" s="29"/>
      <c r="VEE156" s="29"/>
      <c r="VEF156" s="29"/>
      <c r="VEG156" s="29"/>
      <c r="VEH156" s="29"/>
      <c r="VEI156" s="29"/>
      <c r="VEJ156" s="29"/>
      <c r="VEK156" s="29"/>
      <c r="VEL156" s="29"/>
      <c r="VEM156" s="29"/>
      <c r="VEN156" s="29"/>
      <c r="VEO156" s="29"/>
      <c r="VEP156" s="29"/>
      <c r="VEQ156" s="29"/>
      <c r="VER156" s="29"/>
      <c r="VES156" s="29"/>
      <c r="VET156" s="29"/>
      <c r="VEU156" s="29"/>
      <c r="VEV156" s="29"/>
      <c r="VEW156" s="29"/>
      <c r="VEX156" s="29"/>
      <c r="VEY156" s="29"/>
      <c r="VEZ156" s="29"/>
      <c r="VFA156" s="29"/>
      <c r="VFB156" s="29"/>
      <c r="VFC156" s="29"/>
      <c r="VFD156" s="29"/>
      <c r="VFE156" s="29"/>
      <c r="VFF156" s="29"/>
      <c r="VFG156" s="29"/>
      <c r="VFH156" s="29"/>
      <c r="VFI156" s="29"/>
      <c r="VFJ156" s="29"/>
      <c r="VFK156" s="29"/>
      <c r="VFL156" s="29"/>
      <c r="VFM156" s="29"/>
      <c r="VFN156" s="29"/>
      <c r="VFO156" s="29"/>
      <c r="VFP156" s="29"/>
      <c r="VFQ156" s="29"/>
      <c r="VFR156" s="29"/>
      <c r="VFS156" s="29"/>
      <c r="VFT156" s="29"/>
      <c r="VFU156" s="29"/>
      <c r="VFV156" s="29"/>
      <c r="VFW156" s="29"/>
      <c r="VFX156" s="29"/>
      <c r="VFY156" s="29"/>
      <c r="VFZ156" s="29"/>
      <c r="VGA156" s="29"/>
      <c r="VGB156" s="29"/>
      <c r="VGC156" s="29"/>
      <c r="VGD156" s="29"/>
      <c r="VGE156" s="29"/>
      <c r="VGF156" s="29"/>
      <c r="VGG156" s="29"/>
      <c r="VGH156" s="29"/>
      <c r="VGI156" s="29"/>
      <c r="VGJ156" s="29"/>
      <c r="VGK156" s="29"/>
      <c r="VGL156" s="29"/>
      <c r="VGM156" s="29"/>
      <c r="VGN156" s="29"/>
      <c r="VGO156" s="29"/>
      <c r="VGP156" s="29"/>
      <c r="VGQ156" s="29"/>
      <c r="VGR156" s="29"/>
      <c r="VGS156" s="29"/>
      <c r="VGT156" s="29"/>
      <c r="VGU156" s="29"/>
      <c r="VGV156" s="29"/>
      <c r="VGW156" s="29"/>
      <c r="VGX156" s="29"/>
      <c r="VGY156" s="29"/>
      <c r="VGZ156" s="29"/>
      <c r="VHA156" s="29"/>
      <c r="VHB156" s="29"/>
      <c r="VHC156" s="29"/>
      <c r="VHD156" s="29"/>
      <c r="VHE156" s="29"/>
      <c r="VHF156" s="29"/>
      <c r="VHG156" s="29"/>
      <c r="VHH156" s="29"/>
      <c r="VHI156" s="29"/>
      <c r="VHJ156" s="29"/>
      <c r="VHK156" s="29"/>
      <c r="VHL156" s="29"/>
      <c r="VHM156" s="29"/>
      <c r="VHN156" s="29"/>
      <c r="VHO156" s="29"/>
      <c r="VHP156" s="29"/>
      <c r="VHQ156" s="29"/>
      <c r="VHR156" s="29"/>
      <c r="VHS156" s="29"/>
      <c r="VHT156" s="29"/>
      <c r="VHU156" s="29"/>
      <c r="VHV156" s="29"/>
      <c r="VHW156" s="29"/>
      <c r="VHX156" s="29"/>
      <c r="VHY156" s="29"/>
      <c r="VHZ156" s="29"/>
      <c r="VIA156" s="29"/>
      <c r="VIB156" s="29"/>
      <c r="VIC156" s="29"/>
      <c r="VID156" s="29"/>
      <c r="VIE156" s="29"/>
      <c r="VIF156" s="29"/>
      <c r="VIG156" s="29"/>
      <c r="VIH156" s="29"/>
      <c r="VII156" s="29"/>
      <c r="VIJ156" s="29"/>
      <c r="VIK156" s="29"/>
      <c r="VIL156" s="29"/>
      <c r="VIM156" s="29"/>
      <c r="VIN156" s="29"/>
      <c r="VIO156" s="29"/>
      <c r="VIP156" s="29"/>
      <c r="VIQ156" s="29"/>
      <c r="VIR156" s="29"/>
      <c r="VIS156" s="29"/>
      <c r="VIT156" s="29"/>
      <c r="VIU156" s="29"/>
      <c r="VIV156" s="29"/>
      <c r="VIW156" s="29"/>
      <c r="VIX156" s="29"/>
      <c r="VIY156" s="29"/>
      <c r="VIZ156" s="29"/>
      <c r="VJA156" s="29"/>
      <c r="VJB156" s="29"/>
      <c r="VJC156" s="29"/>
      <c r="VJD156" s="29"/>
      <c r="VJE156" s="29"/>
      <c r="VJF156" s="29"/>
      <c r="VJG156" s="29"/>
      <c r="VJH156" s="29"/>
      <c r="VJI156" s="29"/>
      <c r="VJJ156" s="29"/>
      <c r="VJK156" s="29"/>
      <c r="VJL156" s="29"/>
      <c r="VJM156" s="29"/>
      <c r="VJN156" s="29"/>
      <c r="VJO156" s="29"/>
      <c r="VJP156" s="29"/>
      <c r="VJQ156" s="29"/>
      <c r="VJR156" s="29"/>
      <c r="VJS156" s="29"/>
      <c r="VJT156" s="29"/>
      <c r="VJU156" s="29"/>
      <c r="VJV156" s="29"/>
      <c r="VJW156" s="29"/>
      <c r="VJX156" s="29"/>
      <c r="VJY156" s="29"/>
      <c r="VJZ156" s="29"/>
      <c r="VKA156" s="29"/>
      <c r="VKB156" s="29"/>
      <c r="VKC156" s="29"/>
      <c r="VKD156" s="29"/>
      <c r="VKE156" s="29"/>
      <c r="VKF156" s="29"/>
      <c r="VKG156" s="29"/>
      <c r="VKH156" s="29"/>
      <c r="VKI156" s="29"/>
      <c r="VKJ156" s="29"/>
      <c r="VKK156" s="29"/>
      <c r="VKL156" s="29"/>
      <c r="VKM156" s="29"/>
      <c r="VKN156" s="29"/>
      <c r="VKO156" s="29"/>
      <c r="VKP156" s="29"/>
      <c r="VKQ156" s="29"/>
      <c r="VKR156" s="29"/>
      <c r="VKS156" s="29"/>
      <c r="VKT156" s="29"/>
      <c r="VKU156" s="29"/>
      <c r="VKV156" s="29"/>
      <c r="VKW156" s="29"/>
      <c r="VKX156" s="29"/>
      <c r="VKY156" s="29"/>
      <c r="VKZ156" s="29"/>
      <c r="VLA156" s="29"/>
      <c r="VLB156" s="29"/>
      <c r="VLC156" s="29"/>
      <c r="VLD156" s="29"/>
      <c r="VLE156" s="29"/>
      <c r="VLF156" s="29"/>
      <c r="VLG156" s="29"/>
      <c r="VLH156" s="29"/>
      <c r="VLI156" s="29"/>
      <c r="VLJ156" s="29"/>
      <c r="VLK156" s="29"/>
      <c r="VLL156" s="29"/>
      <c r="VLM156" s="29"/>
      <c r="VLN156" s="29"/>
      <c r="VLO156" s="29"/>
      <c r="VLP156" s="29"/>
      <c r="VLQ156" s="29"/>
      <c r="VLR156" s="29"/>
      <c r="VLS156" s="29"/>
      <c r="VLT156" s="29"/>
      <c r="VLU156" s="29"/>
      <c r="VLV156" s="29"/>
      <c r="VLW156" s="29"/>
      <c r="VLX156" s="29"/>
      <c r="VLY156" s="29"/>
      <c r="VLZ156" s="29"/>
      <c r="VMA156" s="29"/>
      <c r="VMB156" s="29"/>
      <c r="VMC156" s="29"/>
      <c r="VMD156" s="29"/>
      <c r="VME156" s="29"/>
      <c r="VMF156" s="29"/>
      <c r="VMG156" s="29"/>
      <c r="VMH156" s="29"/>
      <c r="VMI156" s="29"/>
      <c r="VMJ156" s="29"/>
      <c r="VMK156" s="29"/>
      <c r="VML156" s="29"/>
      <c r="VMM156" s="29"/>
      <c r="VMN156" s="29"/>
      <c r="VMO156" s="29"/>
      <c r="VMP156" s="29"/>
      <c r="VMQ156" s="29"/>
      <c r="VMR156" s="29"/>
      <c r="VMS156" s="29"/>
      <c r="VMT156" s="29"/>
      <c r="VMU156" s="29"/>
      <c r="VMV156" s="29"/>
      <c r="VMW156" s="29"/>
      <c r="VMX156" s="29"/>
      <c r="VMY156" s="29"/>
      <c r="VMZ156" s="29"/>
      <c r="VNA156" s="29"/>
      <c r="VNB156" s="29"/>
      <c r="VNC156" s="29"/>
      <c r="VND156" s="29"/>
      <c r="VNE156" s="29"/>
      <c r="VNF156" s="29"/>
      <c r="VNG156" s="29"/>
      <c r="VNH156" s="29"/>
      <c r="VNI156" s="29"/>
      <c r="VNJ156" s="29"/>
      <c r="VNK156" s="29"/>
      <c r="VNL156" s="29"/>
      <c r="VNM156" s="29"/>
      <c r="VNN156" s="29"/>
      <c r="VNO156" s="29"/>
      <c r="VNP156" s="29"/>
      <c r="VNQ156" s="29"/>
      <c r="VNR156" s="29"/>
      <c r="VNS156" s="29"/>
      <c r="VNT156" s="29"/>
      <c r="VNU156" s="29"/>
      <c r="VNV156" s="29"/>
      <c r="VNW156" s="29"/>
      <c r="VNX156" s="29"/>
      <c r="VNY156" s="29"/>
      <c r="VNZ156" s="29"/>
      <c r="VOA156" s="29"/>
      <c r="VOB156" s="29"/>
      <c r="VOC156" s="29"/>
      <c r="VOD156" s="29"/>
      <c r="VOE156" s="29"/>
      <c r="VOF156" s="29"/>
      <c r="VOG156" s="29"/>
      <c r="VOH156" s="29"/>
      <c r="VOI156" s="29"/>
      <c r="VOJ156" s="29"/>
      <c r="VOK156" s="29"/>
      <c r="VOL156" s="29"/>
      <c r="VOM156" s="29"/>
      <c r="VON156" s="29"/>
      <c r="VOO156" s="29"/>
      <c r="VOP156" s="29"/>
      <c r="VOQ156" s="29"/>
      <c r="VOR156" s="29"/>
      <c r="VOS156" s="29"/>
      <c r="VOT156" s="29"/>
      <c r="VOU156" s="29"/>
      <c r="VOV156" s="29"/>
      <c r="VOW156" s="29"/>
      <c r="VOX156" s="29"/>
      <c r="VOY156" s="29"/>
      <c r="VOZ156" s="29"/>
      <c r="VPA156" s="29"/>
      <c r="VPB156" s="29"/>
      <c r="VPC156" s="29"/>
      <c r="VPD156" s="29"/>
      <c r="VPE156" s="29"/>
      <c r="VPF156" s="29"/>
      <c r="VPG156" s="29"/>
      <c r="VPH156" s="29"/>
      <c r="VPI156" s="29"/>
      <c r="VPJ156" s="29"/>
      <c r="VPK156" s="29"/>
      <c r="VPL156" s="29"/>
      <c r="VPM156" s="29"/>
      <c r="VPN156" s="29"/>
      <c r="VPO156" s="29"/>
      <c r="VPP156" s="29"/>
      <c r="VPQ156" s="29"/>
      <c r="VPR156" s="29"/>
      <c r="VPS156" s="29"/>
      <c r="VPT156" s="29"/>
      <c r="VPU156" s="29"/>
      <c r="VPV156" s="29"/>
      <c r="VPW156" s="29"/>
      <c r="VPX156" s="29"/>
      <c r="VPY156" s="29"/>
      <c r="VPZ156" s="29"/>
      <c r="VQA156" s="29"/>
      <c r="VQB156" s="29"/>
      <c r="VQC156" s="29"/>
      <c r="VQD156" s="29"/>
      <c r="VQE156" s="29"/>
      <c r="VQF156" s="29"/>
      <c r="VQG156" s="29"/>
      <c r="VQH156" s="29"/>
      <c r="VQI156" s="29"/>
      <c r="VQJ156" s="29"/>
      <c r="VQK156" s="29"/>
      <c r="VQL156" s="29"/>
      <c r="VQM156" s="29"/>
      <c r="VQN156" s="29"/>
      <c r="VQO156" s="29"/>
      <c r="VQP156" s="29"/>
      <c r="VQQ156" s="29"/>
      <c r="VQR156" s="29"/>
      <c r="VQS156" s="29"/>
      <c r="VQT156" s="29"/>
      <c r="VQU156" s="29"/>
      <c r="VQV156" s="29"/>
      <c r="VQW156" s="29"/>
      <c r="VQX156" s="29"/>
      <c r="VQY156" s="29"/>
      <c r="VQZ156" s="29"/>
      <c r="VRA156" s="29"/>
      <c r="VRB156" s="29"/>
      <c r="VRC156" s="29"/>
      <c r="VRD156" s="29"/>
      <c r="VRE156" s="29"/>
      <c r="VRF156" s="29"/>
      <c r="VRG156" s="29"/>
      <c r="VRH156" s="29"/>
      <c r="VRI156" s="29"/>
      <c r="VRJ156" s="29"/>
      <c r="VRK156" s="29"/>
      <c r="VRL156" s="29"/>
      <c r="VRM156" s="29"/>
      <c r="VRN156" s="29"/>
      <c r="VRO156" s="29"/>
      <c r="VRP156" s="29"/>
      <c r="VRQ156" s="29"/>
      <c r="VRR156" s="29"/>
      <c r="VRS156" s="29"/>
      <c r="VRT156" s="29"/>
      <c r="VRU156" s="29"/>
      <c r="VRV156" s="29"/>
      <c r="VRW156" s="29"/>
      <c r="VRX156" s="29"/>
      <c r="VRY156" s="29"/>
      <c r="VRZ156" s="29"/>
      <c r="VSA156" s="29"/>
      <c r="VSB156" s="29"/>
      <c r="VSC156" s="29"/>
      <c r="VSD156" s="29"/>
      <c r="VSE156" s="29"/>
      <c r="VSF156" s="29"/>
      <c r="VSG156" s="29"/>
      <c r="VSH156" s="29"/>
      <c r="VSI156" s="29"/>
      <c r="VSJ156" s="29"/>
      <c r="VSK156" s="29"/>
      <c r="VSL156" s="29"/>
      <c r="VSM156" s="29"/>
      <c r="VSN156" s="29"/>
      <c r="VSO156" s="29"/>
      <c r="VSP156" s="29"/>
      <c r="VSQ156" s="29"/>
      <c r="VSR156" s="29"/>
      <c r="VSS156" s="29"/>
      <c r="VST156" s="29"/>
      <c r="VSU156" s="29"/>
      <c r="VSV156" s="29"/>
      <c r="VSW156" s="29"/>
      <c r="VSX156" s="29"/>
      <c r="VSY156" s="29"/>
      <c r="VSZ156" s="29"/>
      <c r="VTA156" s="29"/>
      <c r="VTB156" s="29"/>
      <c r="VTC156" s="29"/>
      <c r="VTD156" s="29"/>
      <c r="VTE156" s="29"/>
      <c r="VTF156" s="29"/>
      <c r="VTG156" s="29"/>
      <c r="VTH156" s="29"/>
      <c r="VTI156" s="29"/>
      <c r="VTJ156" s="29"/>
      <c r="VTK156" s="29"/>
      <c r="VTL156" s="29"/>
      <c r="VTM156" s="29"/>
      <c r="VTN156" s="29"/>
      <c r="VTO156" s="29"/>
      <c r="VTP156" s="29"/>
      <c r="VTQ156" s="29"/>
      <c r="VTR156" s="29"/>
      <c r="VTS156" s="29"/>
      <c r="VTT156" s="29"/>
      <c r="VTU156" s="29"/>
      <c r="VTV156" s="29"/>
      <c r="VTW156" s="29"/>
      <c r="VTX156" s="29"/>
      <c r="VTY156" s="29"/>
      <c r="VTZ156" s="29"/>
      <c r="VUA156" s="29"/>
      <c r="VUB156" s="29"/>
      <c r="VUC156" s="29"/>
      <c r="VUD156" s="29"/>
      <c r="VUE156" s="29"/>
      <c r="VUF156" s="29"/>
      <c r="VUG156" s="29"/>
      <c r="VUH156" s="29"/>
      <c r="VUI156" s="29"/>
      <c r="VUJ156" s="29"/>
      <c r="VUK156" s="29"/>
      <c r="VUL156" s="29"/>
      <c r="VUM156" s="29"/>
      <c r="VUN156" s="29"/>
      <c r="VUO156" s="29"/>
      <c r="VUP156" s="29"/>
      <c r="VUQ156" s="29"/>
      <c r="VUR156" s="29"/>
      <c r="VUS156" s="29"/>
      <c r="VUT156" s="29"/>
      <c r="VUU156" s="29"/>
      <c r="VUV156" s="29"/>
      <c r="VUW156" s="29"/>
      <c r="VUX156" s="29"/>
      <c r="VUY156" s="29"/>
      <c r="VUZ156" s="29"/>
      <c r="VVA156" s="29"/>
      <c r="VVB156" s="29"/>
      <c r="VVC156" s="29"/>
      <c r="VVD156" s="29"/>
      <c r="VVE156" s="29"/>
      <c r="VVF156" s="29"/>
      <c r="VVG156" s="29"/>
      <c r="VVH156" s="29"/>
      <c r="VVI156" s="29"/>
      <c r="VVJ156" s="29"/>
      <c r="VVK156" s="29"/>
      <c r="VVL156" s="29"/>
      <c r="VVM156" s="29"/>
      <c r="VVN156" s="29"/>
      <c r="VVO156" s="29"/>
      <c r="VVP156" s="29"/>
      <c r="VVQ156" s="29"/>
      <c r="VVR156" s="29"/>
      <c r="VVS156" s="29"/>
      <c r="VVT156" s="29"/>
      <c r="VVU156" s="29"/>
      <c r="VVV156" s="29"/>
      <c r="VVW156" s="29"/>
      <c r="VVX156" s="29"/>
      <c r="VVY156" s="29"/>
      <c r="VVZ156" s="29"/>
      <c r="VWA156" s="29"/>
      <c r="VWB156" s="29"/>
      <c r="VWC156" s="29"/>
      <c r="VWD156" s="29"/>
      <c r="VWE156" s="29"/>
      <c r="VWF156" s="29"/>
      <c r="VWG156" s="29"/>
      <c r="VWH156" s="29"/>
      <c r="VWI156" s="29"/>
      <c r="VWJ156" s="29"/>
      <c r="VWK156" s="29"/>
      <c r="VWL156" s="29"/>
      <c r="VWM156" s="29"/>
      <c r="VWN156" s="29"/>
      <c r="VWO156" s="29"/>
      <c r="VWP156" s="29"/>
      <c r="VWQ156" s="29"/>
      <c r="VWR156" s="29"/>
      <c r="VWS156" s="29"/>
      <c r="VWT156" s="29"/>
      <c r="VWU156" s="29"/>
      <c r="VWV156" s="29"/>
      <c r="VWW156" s="29"/>
      <c r="VWX156" s="29"/>
      <c r="VWY156" s="29"/>
      <c r="VWZ156" s="29"/>
      <c r="VXA156" s="29"/>
      <c r="VXB156" s="29"/>
      <c r="VXC156" s="29"/>
      <c r="VXD156" s="29"/>
      <c r="VXE156" s="29"/>
      <c r="VXF156" s="29"/>
      <c r="VXG156" s="29"/>
      <c r="VXH156" s="29"/>
      <c r="VXI156" s="29"/>
      <c r="VXJ156" s="29"/>
      <c r="VXK156" s="29"/>
      <c r="VXL156" s="29"/>
      <c r="VXM156" s="29"/>
      <c r="VXN156" s="29"/>
      <c r="VXO156" s="29"/>
      <c r="VXP156" s="29"/>
      <c r="VXQ156" s="29"/>
      <c r="VXR156" s="29"/>
      <c r="VXS156" s="29"/>
      <c r="VXT156" s="29"/>
      <c r="VXU156" s="29"/>
      <c r="VXV156" s="29"/>
      <c r="VXW156" s="29"/>
      <c r="VXX156" s="29"/>
      <c r="VXY156" s="29"/>
      <c r="VXZ156" s="29"/>
      <c r="VYA156" s="29"/>
      <c r="VYB156" s="29"/>
      <c r="VYC156" s="29"/>
      <c r="VYD156" s="29"/>
      <c r="VYE156" s="29"/>
      <c r="VYF156" s="29"/>
      <c r="VYG156" s="29"/>
      <c r="VYH156" s="29"/>
      <c r="VYI156" s="29"/>
      <c r="VYJ156" s="29"/>
      <c r="VYK156" s="29"/>
      <c r="VYL156" s="29"/>
      <c r="VYM156" s="29"/>
      <c r="VYN156" s="29"/>
      <c r="VYO156" s="29"/>
      <c r="VYP156" s="29"/>
      <c r="VYQ156" s="29"/>
      <c r="VYR156" s="29"/>
      <c r="VYS156" s="29"/>
      <c r="VYT156" s="29"/>
      <c r="VYU156" s="29"/>
      <c r="VYV156" s="29"/>
      <c r="VYW156" s="29"/>
      <c r="VYX156" s="29"/>
      <c r="VYY156" s="29"/>
      <c r="VYZ156" s="29"/>
      <c r="VZA156" s="29"/>
      <c r="VZB156" s="29"/>
      <c r="VZC156" s="29"/>
      <c r="VZD156" s="29"/>
      <c r="VZE156" s="29"/>
      <c r="VZF156" s="29"/>
      <c r="VZG156" s="29"/>
      <c r="VZH156" s="29"/>
      <c r="VZI156" s="29"/>
      <c r="VZJ156" s="29"/>
      <c r="VZK156" s="29"/>
      <c r="VZL156" s="29"/>
      <c r="VZM156" s="29"/>
      <c r="VZN156" s="29"/>
      <c r="VZO156" s="29"/>
      <c r="VZP156" s="29"/>
      <c r="VZQ156" s="29"/>
      <c r="VZR156" s="29"/>
      <c r="VZS156" s="29"/>
      <c r="VZT156" s="29"/>
      <c r="VZU156" s="29"/>
      <c r="VZV156" s="29"/>
      <c r="VZW156" s="29"/>
      <c r="VZX156" s="29"/>
      <c r="VZY156" s="29"/>
      <c r="VZZ156" s="29"/>
      <c r="WAA156" s="29"/>
      <c r="WAB156" s="29"/>
      <c r="WAC156" s="29"/>
      <c r="WAD156" s="29"/>
      <c r="WAE156" s="29"/>
      <c r="WAF156" s="29"/>
      <c r="WAG156" s="29"/>
      <c r="WAH156" s="29"/>
      <c r="WAI156" s="29"/>
      <c r="WAJ156" s="29"/>
      <c r="WAK156" s="29"/>
      <c r="WAL156" s="29"/>
      <c r="WAM156" s="29"/>
      <c r="WAN156" s="29"/>
      <c r="WAO156" s="29"/>
      <c r="WAP156" s="29"/>
      <c r="WAQ156" s="29"/>
      <c r="WAR156" s="29"/>
      <c r="WAS156" s="29"/>
      <c r="WAT156" s="29"/>
      <c r="WAU156" s="29"/>
      <c r="WAV156" s="29"/>
      <c r="WAW156" s="29"/>
      <c r="WAX156" s="29"/>
      <c r="WAY156" s="29"/>
      <c r="WAZ156" s="29"/>
      <c r="WBA156" s="29"/>
      <c r="WBB156" s="29"/>
      <c r="WBC156" s="29"/>
      <c r="WBD156" s="29"/>
      <c r="WBE156" s="29"/>
      <c r="WBF156" s="29"/>
      <c r="WBG156" s="29"/>
      <c r="WBH156" s="29"/>
      <c r="WBI156" s="29"/>
      <c r="WBJ156" s="29"/>
      <c r="WBK156" s="29"/>
      <c r="WBL156" s="29"/>
      <c r="WBM156" s="29"/>
      <c r="WBN156" s="29"/>
      <c r="WBO156" s="29"/>
      <c r="WBP156" s="29"/>
      <c r="WBQ156" s="29"/>
      <c r="WBR156" s="29"/>
      <c r="WBS156" s="29"/>
      <c r="WBT156" s="29"/>
      <c r="WBU156" s="29"/>
      <c r="WBV156" s="29"/>
      <c r="WBW156" s="29"/>
      <c r="WBX156" s="29"/>
      <c r="WBY156" s="29"/>
      <c r="WBZ156" s="29"/>
      <c r="WCA156" s="29"/>
      <c r="WCB156" s="29"/>
      <c r="WCC156" s="29"/>
      <c r="WCD156" s="29"/>
      <c r="WCE156" s="29"/>
      <c r="WCF156" s="29"/>
      <c r="WCG156" s="29"/>
      <c r="WCH156" s="29"/>
      <c r="WCI156" s="29"/>
      <c r="WCJ156" s="29"/>
      <c r="WCK156" s="29"/>
      <c r="WCL156" s="29"/>
      <c r="WCM156" s="29"/>
      <c r="WCN156" s="29"/>
      <c r="WCO156" s="29"/>
      <c r="WCP156" s="29"/>
      <c r="WCQ156" s="29"/>
      <c r="WCR156" s="29"/>
      <c r="WCS156" s="29"/>
      <c r="WCT156" s="29"/>
      <c r="WCU156" s="29"/>
      <c r="WCV156" s="29"/>
      <c r="WCW156" s="29"/>
      <c r="WCX156" s="29"/>
      <c r="WCY156" s="29"/>
      <c r="WCZ156" s="29"/>
      <c r="WDA156" s="29"/>
      <c r="WDB156" s="29"/>
      <c r="WDC156" s="29"/>
      <c r="WDD156" s="29"/>
      <c r="WDE156" s="29"/>
      <c r="WDF156" s="29"/>
      <c r="WDG156" s="29"/>
      <c r="WDH156" s="29"/>
      <c r="WDI156" s="29"/>
      <c r="WDJ156" s="29"/>
      <c r="WDK156" s="29"/>
      <c r="WDL156" s="29"/>
      <c r="WDM156" s="29"/>
      <c r="WDN156" s="29"/>
      <c r="WDO156" s="29"/>
      <c r="WDP156" s="29"/>
      <c r="WDQ156" s="29"/>
      <c r="WDR156" s="29"/>
      <c r="WDS156" s="29"/>
      <c r="WDT156" s="29"/>
      <c r="WDU156" s="29"/>
      <c r="WDV156" s="29"/>
      <c r="WDW156" s="29"/>
      <c r="WDX156" s="29"/>
      <c r="WDY156" s="29"/>
      <c r="WDZ156" s="29"/>
      <c r="WEA156" s="29"/>
      <c r="WEB156" s="29"/>
      <c r="WEC156" s="29"/>
      <c r="WED156" s="29"/>
      <c r="WEE156" s="29"/>
      <c r="WEF156" s="29"/>
      <c r="WEG156" s="29"/>
      <c r="WEH156" s="29"/>
      <c r="WEI156" s="29"/>
      <c r="WEJ156" s="29"/>
      <c r="WEK156" s="29"/>
      <c r="WEL156" s="29"/>
      <c r="WEM156" s="29"/>
      <c r="WEN156" s="29"/>
      <c r="WEO156" s="29"/>
      <c r="WEP156" s="29"/>
      <c r="WEQ156" s="29"/>
      <c r="WER156" s="29"/>
      <c r="WES156" s="29"/>
      <c r="WET156" s="29"/>
      <c r="WEU156" s="29"/>
      <c r="WEV156" s="29"/>
      <c r="WEW156" s="29"/>
      <c r="WEX156" s="29"/>
      <c r="WEY156" s="29"/>
      <c r="WEZ156" s="29"/>
      <c r="WFA156" s="29"/>
      <c r="WFB156" s="29"/>
      <c r="WFC156" s="29"/>
      <c r="WFD156" s="29"/>
      <c r="WFE156" s="29"/>
      <c r="WFF156" s="29"/>
      <c r="WFG156" s="29"/>
      <c r="WFH156" s="29"/>
      <c r="WFI156" s="29"/>
      <c r="WFJ156" s="29"/>
      <c r="WFK156" s="29"/>
      <c r="WFL156" s="29"/>
      <c r="WFM156" s="29"/>
      <c r="WFN156" s="29"/>
      <c r="WFO156" s="29"/>
      <c r="WFP156" s="29"/>
      <c r="WFQ156" s="29"/>
      <c r="WFR156" s="29"/>
      <c r="WFS156" s="29"/>
      <c r="WFT156" s="29"/>
      <c r="WFU156" s="29"/>
      <c r="WFV156" s="29"/>
      <c r="WFW156" s="29"/>
      <c r="WFX156" s="29"/>
      <c r="WFY156" s="29"/>
      <c r="WFZ156" s="29"/>
      <c r="WGA156" s="29"/>
      <c r="WGB156" s="29"/>
      <c r="WGC156" s="29"/>
      <c r="WGD156" s="29"/>
      <c r="WGE156" s="29"/>
      <c r="WGF156" s="29"/>
      <c r="WGG156" s="29"/>
      <c r="WGH156" s="29"/>
      <c r="WGI156" s="29"/>
      <c r="WGJ156" s="29"/>
      <c r="WGK156" s="29"/>
      <c r="WGL156" s="29"/>
      <c r="WGM156" s="29"/>
      <c r="WGN156" s="29"/>
      <c r="WGO156" s="29"/>
      <c r="WGP156" s="29"/>
      <c r="WGQ156" s="29"/>
      <c r="WGR156" s="29"/>
      <c r="WGS156" s="29"/>
      <c r="WGT156" s="29"/>
      <c r="WGU156" s="29"/>
      <c r="WGV156" s="29"/>
      <c r="WGW156" s="29"/>
      <c r="WGX156" s="29"/>
      <c r="WGY156" s="29"/>
      <c r="WGZ156" s="29"/>
      <c r="WHA156" s="29"/>
      <c r="WHB156" s="29"/>
      <c r="WHC156" s="29"/>
      <c r="WHD156" s="29"/>
      <c r="WHE156" s="29"/>
      <c r="WHF156" s="29"/>
      <c r="WHG156" s="29"/>
      <c r="WHH156" s="29"/>
      <c r="WHI156" s="29"/>
      <c r="WHJ156" s="29"/>
      <c r="WHK156" s="29"/>
      <c r="WHL156" s="29"/>
      <c r="WHM156" s="29"/>
      <c r="WHN156" s="29"/>
      <c r="WHO156" s="29"/>
      <c r="WHP156" s="29"/>
      <c r="WHQ156" s="29"/>
      <c r="WHR156" s="29"/>
      <c r="WHS156" s="29"/>
      <c r="WHT156" s="29"/>
      <c r="WHU156" s="29"/>
      <c r="WHV156" s="29"/>
      <c r="WHW156" s="29"/>
      <c r="WHX156" s="29"/>
      <c r="WHY156" s="29"/>
      <c r="WHZ156" s="29"/>
      <c r="WIA156" s="29"/>
      <c r="WIB156" s="29"/>
      <c r="WIC156" s="29"/>
      <c r="WID156" s="29"/>
      <c r="WIE156" s="29"/>
      <c r="WIF156" s="29"/>
      <c r="WIG156" s="29"/>
      <c r="WIH156" s="29"/>
      <c r="WII156" s="29"/>
      <c r="WIJ156" s="29"/>
      <c r="WIK156" s="29"/>
      <c r="WIL156" s="29"/>
      <c r="WIM156" s="29"/>
      <c r="WIN156" s="29"/>
      <c r="WIO156" s="29"/>
      <c r="WIP156" s="29"/>
      <c r="WIQ156" s="29"/>
      <c r="WIR156" s="29"/>
      <c r="WIS156" s="29"/>
      <c r="WIT156" s="29"/>
      <c r="WIU156" s="29"/>
      <c r="WIV156" s="29"/>
      <c r="WIW156" s="29"/>
      <c r="WIX156" s="29"/>
      <c r="WIY156" s="29"/>
      <c r="WIZ156" s="29"/>
      <c r="WJA156" s="29"/>
      <c r="WJB156" s="29"/>
      <c r="WJC156" s="29"/>
      <c r="WJD156" s="29"/>
      <c r="WJE156" s="29"/>
      <c r="WJF156" s="29"/>
      <c r="WJG156" s="29"/>
      <c r="WJH156" s="29"/>
      <c r="WJI156" s="29"/>
      <c r="WJJ156" s="29"/>
      <c r="WJK156" s="29"/>
      <c r="WJL156" s="29"/>
      <c r="WJM156" s="29"/>
      <c r="WJN156" s="29"/>
      <c r="WJO156" s="29"/>
      <c r="WJP156" s="29"/>
      <c r="WJQ156" s="29"/>
      <c r="WJR156" s="29"/>
      <c r="WJS156" s="29"/>
      <c r="WJT156" s="29"/>
      <c r="WJU156" s="29"/>
      <c r="WJV156" s="29"/>
      <c r="WJW156" s="29"/>
      <c r="WJX156" s="29"/>
      <c r="WJY156" s="29"/>
      <c r="WJZ156" s="29"/>
      <c r="WKA156" s="29"/>
      <c r="WKB156" s="29"/>
      <c r="WKC156" s="29"/>
      <c r="WKD156" s="29"/>
      <c r="WKE156" s="29"/>
      <c r="WKF156" s="29"/>
      <c r="WKG156" s="29"/>
      <c r="WKH156" s="29"/>
      <c r="WKI156" s="29"/>
      <c r="WKJ156" s="29"/>
      <c r="WKK156" s="29"/>
      <c r="WKL156" s="29"/>
      <c r="WKM156" s="29"/>
      <c r="WKN156" s="29"/>
      <c r="WKO156" s="29"/>
      <c r="WKP156" s="29"/>
      <c r="WKQ156" s="29"/>
      <c r="WKR156" s="29"/>
      <c r="WKS156" s="29"/>
      <c r="WKT156" s="29"/>
      <c r="WKU156" s="29"/>
      <c r="WKV156" s="29"/>
      <c r="WKW156" s="29"/>
      <c r="WKX156" s="29"/>
      <c r="WKY156" s="29"/>
      <c r="WKZ156" s="29"/>
      <c r="WLA156" s="29"/>
      <c r="WLB156" s="29"/>
      <c r="WLC156" s="29"/>
      <c r="WLD156" s="29"/>
      <c r="WLE156" s="29"/>
      <c r="WLF156" s="29"/>
      <c r="WLG156" s="29"/>
      <c r="WLH156" s="29"/>
      <c r="WLI156" s="29"/>
      <c r="WLJ156" s="29"/>
      <c r="WLK156" s="29"/>
      <c r="WLL156" s="29"/>
      <c r="WLM156" s="29"/>
      <c r="WLN156" s="29"/>
      <c r="WLO156" s="29"/>
      <c r="WLP156" s="29"/>
      <c r="WLQ156" s="29"/>
      <c r="WLR156" s="29"/>
      <c r="WLS156" s="29"/>
      <c r="WLT156" s="29"/>
      <c r="WLU156" s="29"/>
      <c r="WLV156" s="29"/>
      <c r="WLW156" s="29"/>
      <c r="WLX156" s="29"/>
      <c r="WLY156" s="29"/>
      <c r="WLZ156" s="29"/>
      <c r="WMA156" s="29"/>
      <c r="WMB156" s="29"/>
      <c r="WMC156" s="29"/>
      <c r="WMD156" s="29"/>
      <c r="WME156" s="29"/>
      <c r="WMF156" s="29"/>
      <c r="WMG156" s="29"/>
      <c r="WMH156" s="29"/>
      <c r="WMI156" s="29"/>
      <c r="WMJ156" s="29"/>
      <c r="WMK156" s="29"/>
      <c r="WML156" s="29"/>
      <c r="WMM156" s="29"/>
      <c r="WMN156" s="29"/>
      <c r="WMO156" s="29"/>
      <c r="WMP156" s="29"/>
      <c r="WMQ156" s="29"/>
      <c r="WMR156" s="29"/>
      <c r="WMS156" s="29"/>
      <c r="WMT156" s="29"/>
      <c r="WMU156" s="29"/>
      <c r="WMV156" s="29"/>
      <c r="WMW156" s="29"/>
      <c r="WMX156" s="29"/>
      <c r="WMY156" s="29"/>
      <c r="WMZ156" s="29"/>
      <c r="WNA156" s="29"/>
      <c r="WNB156" s="29"/>
      <c r="WNC156" s="29"/>
      <c r="WND156" s="29"/>
      <c r="WNE156" s="29"/>
      <c r="WNF156" s="29"/>
      <c r="WNG156" s="29"/>
      <c r="WNH156" s="29"/>
      <c r="WNI156" s="29"/>
      <c r="WNJ156" s="29"/>
      <c r="WNK156" s="29"/>
      <c r="WNL156" s="29"/>
      <c r="WNM156" s="29"/>
      <c r="WNN156" s="29"/>
      <c r="WNO156" s="29"/>
      <c r="WNP156" s="29"/>
      <c r="WNQ156" s="29"/>
      <c r="WNR156" s="29"/>
      <c r="WNS156" s="29"/>
      <c r="WNT156" s="29"/>
      <c r="WNU156" s="29"/>
      <c r="WNV156" s="29"/>
      <c r="WNW156" s="29"/>
      <c r="WNX156" s="29"/>
      <c r="WNY156" s="29"/>
      <c r="WNZ156" s="29"/>
      <c r="WOA156" s="29"/>
      <c r="WOB156" s="29"/>
      <c r="WOC156" s="29"/>
      <c r="WOD156" s="29"/>
      <c r="WOE156" s="29"/>
      <c r="WOF156" s="29"/>
      <c r="WOG156" s="29"/>
      <c r="WOH156" s="29"/>
      <c r="WOI156" s="29"/>
      <c r="WOJ156" s="29"/>
      <c r="WOK156" s="29"/>
      <c r="WOL156" s="29"/>
      <c r="WOM156" s="29"/>
      <c r="WON156" s="29"/>
      <c r="WOO156" s="29"/>
      <c r="WOP156" s="29"/>
      <c r="WOQ156" s="29"/>
      <c r="WOR156" s="29"/>
      <c r="WOS156" s="29"/>
      <c r="WOT156" s="29"/>
      <c r="WOU156" s="29"/>
      <c r="WOV156" s="29"/>
      <c r="WOW156" s="29"/>
      <c r="WOX156" s="29"/>
      <c r="WOY156" s="29"/>
      <c r="WOZ156" s="29"/>
      <c r="WPA156" s="29"/>
      <c r="WPB156" s="29"/>
      <c r="WPC156" s="29"/>
      <c r="WPD156" s="29"/>
      <c r="WPE156" s="29"/>
      <c r="WPF156" s="29"/>
      <c r="WPG156" s="29"/>
      <c r="WPH156" s="29"/>
      <c r="WPI156" s="29"/>
      <c r="WPJ156" s="29"/>
      <c r="WPK156" s="29"/>
      <c r="WPL156" s="29"/>
      <c r="WPM156" s="29"/>
      <c r="WPN156" s="29"/>
      <c r="WPO156" s="29"/>
      <c r="WPP156" s="29"/>
      <c r="WPQ156" s="29"/>
      <c r="WPR156" s="29"/>
      <c r="WPS156" s="29"/>
      <c r="WPT156" s="29"/>
      <c r="WPU156" s="29"/>
      <c r="WPV156" s="29"/>
      <c r="WPW156" s="29"/>
      <c r="WPX156" s="29"/>
      <c r="WPY156" s="29"/>
      <c r="WPZ156" s="29"/>
      <c r="WQA156" s="29"/>
      <c r="WQB156" s="29"/>
      <c r="WQC156" s="29"/>
      <c r="WQD156" s="29"/>
      <c r="WQE156" s="29"/>
      <c r="WQF156" s="29"/>
      <c r="WQG156" s="29"/>
      <c r="WQH156" s="29"/>
      <c r="WQI156" s="29"/>
      <c r="WQJ156" s="29"/>
      <c r="WQK156" s="29"/>
      <c r="WQL156" s="29"/>
      <c r="WQM156" s="29"/>
      <c r="WQN156" s="29"/>
      <c r="WQO156" s="29"/>
      <c r="WQP156" s="29"/>
      <c r="WQQ156" s="29"/>
      <c r="WQR156" s="29"/>
      <c r="WQS156" s="29"/>
      <c r="WQT156" s="29"/>
      <c r="WQU156" s="29"/>
      <c r="WQV156" s="29"/>
      <c r="WQW156" s="29"/>
      <c r="WQX156" s="29"/>
      <c r="WQY156" s="29"/>
      <c r="WQZ156" s="29"/>
      <c r="WRA156" s="29"/>
      <c r="WRB156" s="29"/>
      <c r="WRC156" s="29"/>
      <c r="WRD156" s="29"/>
      <c r="WRE156" s="29"/>
      <c r="WRF156" s="29"/>
      <c r="WRG156" s="29"/>
      <c r="WRH156" s="29"/>
      <c r="WRI156" s="29"/>
      <c r="WRJ156" s="29"/>
      <c r="WRK156" s="29"/>
      <c r="WRL156" s="29"/>
      <c r="WRM156" s="29"/>
      <c r="WRN156" s="29"/>
      <c r="WRO156" s="29"/>
      <c r="WRP156" s="29"/>
      <c r="WRQ156" s="29"/>
      <c r="WRR156" s="29"/>
      <c r="WRS156" s="29"/>
      <c r="WRT156" s="29"/>
      <c r="WRU156" s="29"/>
      <c r="WRV156" s="29"/>
      <c r="WRW156" s="29"/>
      <c r="WRX156" s="29"/>
      <c r="WRY156" s="29"/>
      <c r="WRZ156" s="29"/>
      <c r="WSA156" s="29"/>
      <c r="WSB156" s="29"/>
      <c r="WSC156" s="29"/>
      <c r="WSD156" s="29"/>
      <c r="WSE156" s="29"/>
      <c r="WSF156" s="29"/>
      <c r="WSG156" s="29"/>
      <c r="WSH156" s="29"/>
      <c r="WSI156" s="29"/>
      <c r="WSJ156" s="29"/>
      <c r="WSK156" s="29"/>
      <c r="WSL156" s="29"/>
      <c r="WSM156" s="29"/>
      <c r="WSN156" s="29"/>
      <c r="WSO156" s="29"/>
      <c r="WSP156" s="29"/>
      <c r="WSQ156" s="29"/>
      <c r="WSR156" s="29"/>
      <c r="WSS156" s="29"/>
      <c r="WST156" s="29"/>
      <c r="WSU156" s="29"/>
      <c r="WSV156" s="29"/>
      <c r="WSW156" s="29"/>
      <c r="WSX156" s="29"/>
      <c r="WSY156" s="29"/>
      <c r="WSZ156" s="29"/>
      <c r="WTA156" s="29"/>
      <c r="WTB156" s="29"/>
      <c r="WTC156" s="29"/>
      <c r="WTD156" s="29"/>
      <c r="WTE156" s="29"/>
      <c r="WTF156" s="29"/>
      <c r="WTG156" s="29"/>
      <c r="WTH156" s="29"/>
      <c r="WTI156" s="29"/>
      <c r="WTJ156" s="29"/>
      <c r="WTK156" s="29"/>
      <c r="WTL156" s="29"/>
      <c r="WTM156" s="29"/>
      <c r="WTN156" s="29"/>
      <c r="WTO156" s="29"/>
      <c r="WTP156" s="29"/>
      <c r="WTQ156" s="29"/>
      <c r="WTR156" s="29"/>
      <c r="WTS156" s="29"/>
      <c r="WTT156" s="29"/>
      <c r="WTU156" s="29"/>
      <c r="WTV156" s="29"/>
      <c r="WTW156" s="29"/>
      <c r="WTX156" s="29"/>
      <c r="WTY156" s="29"/>
      <c r="WTZ156" s="29"/>
      <c r="WUA156" s="29"/>
      <c r="WUB156" s="29"/>
      <c r="WUC156" s="29"/>
      <c r="WUD156" s="29"/>
      <c r="WUE156" s="29"/>
      <c r="WUF156" s="29"/>
      <c r="WUG156" s="29"/>
      <c r="WUH156" s="29"/>
      <c r="WUI156" s="29"/>
      <c r="WUJ156" s="29"/>
      <c r="WUK156" s="29"/>
      <c r="WUL156" s="29"/>
      <c r="WUM156" s="29"/>
      <c r="WUN156" s="29"/>
      <c r="WUO156" s="29"/>
      <c r="WUP156" s="29"/>
      <c r="WUQ156" s="29"/>
      <c r="WUR156" s="29"/>
      <c r="WUS156" s="29"/>
      <c r="WUT156" s="29"/>
      <c r="WUU156" s="29"/>
      <c r="WUV156" s="29"/>
      <c r="WUW156" s="29"/>
      <c r="WUX156" s="29"/>
      <c r="WUY156" s="29"/>
      <c r="WUZ156" s="29"/>
      <c r="WVA156" s="29"/>
      <c r="WVB156" s="29"/>
      <c r="WVC156" s="29"/>
      <c r="WVD156" s="29"/>
      <c r="WVE156" s="29"/>
      <c r="WVF156" s="29"/>
      <c r="WVG156" s="29"/>
      <c r="WVH156" s="29"/>
      <c r="WVI156" s="29"/>
      <c r="WVJ156" s="29"/>
      <c r="WVK156" s="29"/>
      <c r="WVL156" s="29"/>
      <c r="WVM156" s="29"/>
      <c r="WVN156" s="29"/>
      <c r="WVO156" s="29"/>
      <c r="WVP156" s="29"/>
      <c r="WVQ156" s="29"/>
      <c r="WVR156" s="29"/>
      <c r="WVS156" s="29"/>
      <c r="WVT156" s="29"/>
      <c r="WVU156" s="29"/>
      <c r="WVV156" s="29"/>
      <c r="WVW156" s="29"/>
      <c r="WVX156" s="29"/>
      <c r="WVY156" s="29"/>
      <c r="WVZ156" s="29"/>
      <c r="WWA156" s="29"/>
      <c r="WWB156" s="29"/>
      <c r="WWC156" s="29"/>
      <c r="WWD156" s="29"/>
      <c r="WWE156" s="29"/>
      <c r="WWF156" s="29"/>
      <c r="WWG156" s="29"/>
      <c r="WWH156" s="29"/>
      <c r="WWI156" s="29"/>
      <c r="WWJ156" s="29"/>
      <c r="WWK156" s="29"/>
      <c r="WWL156" s="29"/>
      <c r="WWM156" s="29"/>
      <c r="WWN156" s="29"/>
      <c r="WWO156" s="29"/>
      <c r="WWP156" s="29"/>
      <c r="WWQ156" s="29"/>
      <c r="WWR156" s="29"/>
      <c r="WWS156" s="29"/>
      <c r="WWT156" s="29"/>
      <c r="WWU156" s="29"/>
      <c r="WWV156" s="29"/>
      <c r="WWW156" s="29"/>
      <c r="WWX156" s="29"/>
      <c r="WWY156" s="29"/>
      <c r="WWZ156" s="29"/>
      <c r="WXA156" s="29"/>
      <c r="WXB156" s="29"/>
      <c r="WXC156" s="29"/>
      <c r="WXD156" s="29"/>
      <c r="WXE156" s="29"/>
      <c r="WXF156" s="29"/>
      <c r="WXG156" s="29"/>
      <c r="WXH156" s="29"/>
      <c r="WXI156" s="29"/>
      <c r="WXJ156" s="29"/>
      <c r="WXK156" s="29"/>
      <c r="WXL156" s="29"/>
      <c r="WXM156" s="29"/>
      <c r="WXN156" s="29"/>
      <c r="WXO156" s="29"/>
      <c r="WXP156" s="29"/>
      <c r="WXQ156" s="29"/>
      <c r="WXR156" s="29"/>
      <c r="WXS156" s="29"/>
      <c r="WXT156" s="29"/>
      <c r="WXU156" s="29"/>
      <c r="WXV156" s="29"/>
      <c r="WXW156" s="29"/>
      <c r="WXX156" s="29"/>
      <c r="WXY156" s="29"/>
      <c r="WXZ156" s="29"/>
      <c r="WYA156" s="29"/>
      <c r="WYB156" s="29"/>
      <c r="WYC156" s="29"/>
      <c r="WYD156" s="29"/>
      <c r="WYE156" s="29"/>
      <c r="WYF156" s="29"/>
      <c r="WYG156" s="29"/>
      <c r="WYH156" s="29"/>
      <c r="WYI156" s="29"/>
      <c r="WYJ156" s="29"/>
      <c r="WYK156" s="29"/>
      <c r="WYL156" s="29"/>
      <c r="WYM156" s="29"/>
      <c r="WYN156" s="29"/>
      <c r="WYO156" s="29"/>
      <c r="WYP156" s="29"/>
      <c r="WYQ156" s="29"/>
      <c r="WYR156" s="29"/>
      <c r="WYS156" s="29"/>
      <c r="WYT156" s="29"/>
      <c r="WYU156" s="29"/>
      <c r="WYV156" s="29"/>
      <c r="WYW156" s="29"/>
      <c r="WYX156" s="29"/>
      <c r="WYY156" s="29"/>
      <c r="WYZ156" s="29"/>
      <c r="WZA156" s="29"/>
      <c r="WZB156" s="29"/>
      <c r="WZC156" s="29"/>
      <c r="WZD156" s="29"/>
      <c r="WZE156" s="29"/>
      <c r="WZF156" s="29"/>
      <c r="WZG156" s="29"/>
      <c r="WZH156" s="29"/>
      <c r="WZI156" s="29"/>
      <c r="WZJ156" s="29"/>
      <c r="WZK156" s="29"/>
      <c r="WZL156" s="29"/>
      <c r="WZM156" s="29"/>
      <c r="WZN156" s="29"/>
      <c r="WZO156" s="29"/>
      <c r="WZP156" s="29"/>
      <c r="WZQ156" s="29"/>
      <c r="WZR156" s="29"/>
      <c r="WZS156" s="29"/>
      <c r="WZT156" s="29"/>
      <c r="WZU156" s="29"/>
      <c r="WZV156" s="29"/>
      <c r="WZW156" s="29"/>
      <c r="WZX156" s="29"/>
      <c r="WZY156" s="29"/>
      <c r="WZZ156" s="29"/>
      <c r="XAA156" s="29"/>
      <c r="XAB156" s="29"/>
      <c r="XAC156" s="29"/>
      <c r="XAD156" s="29"/>
      <c r="XAE156" s="29"/>
      <c r="XAF156" s="29"/>
      <c r="XAG156" s="29"/>
      <c r="XAH156" s="29"/>
      <c r="XAI156" s="29"/>
      <c r="XAJ156" s="29"/>
      <c r="XAK156" s="29"/>
      <c r="XAL156" s="29"/>
      <c r="XAM156" s="29"/>
      <c r="XAN156" s="29"/>
      <c r="XAO156" s="29"/>
      <c r="XAP156" s="29"/>
      <c r="XAQ156" s="29"/>
      <c r="XAR156" s="29"/>
      <c r="XAS156" s="29"/>
      <c r="XAT156" s="29"/>
      <c r="XAU156" s="29"/>
      <c r="XAV156" s="29"/>
      <c r="XAW156" s="29"/>
      <c r="XAX156" s="29"/>
      <c r="XAY156" s="29"/>
      <c r="XAZ156" s="29"/>
      <c r="XBA156" s="29"/>
      <c r="XBB156" s="29"/>
      <c r="XBC156" s="29"/>
      <c r="XBD156" s="29"/>
      <c r="XBE156" s="29"/>
      <c r="XBF156" s="29"/>
      <c r="XBG156" s="29"/>
      <c r="XBH156" s="29"/>
      <c r="XBI156" s="29"/>
      <c r="XBJ156" s="29"/>
      <c r="XBK156" s="29"/>
      <c r="XBL156" s="29"/>
      <c r="XBM156" s="29"/>
      <c r="XBN156" s="29"/>
      <c r="XBO156" s="29"/>
      <c r="XBP156" s="29"/>
      <c r="XBQ156" s="29"/>
      <c r="XBR156" s="29"/>
      <c r="XBS156" s="29"/>
      <c r="XBT156" s="29"/>
      <c r="XBU156" s="29"/>
      <c r="XBV156" s="29"/>
      <c r="XBW156" s="29"/>
      <c r="XBX156" s="29"/>
      <c r="XBY156" s="29"/>
      <c r="XBZ156" s="29"/>
      <c r="XCA156" s="29"/>
      <c r="XCB156" s="29"/>
      <c r="XCC156" s="29"/>
      <c r="XCD156" s="29"/>
      <c r="XCE156" s="29"/>
      <c r="XCF156" s="29"/>
      <c r="XCG156" s="29"/>
      <c r="XCH156" s="29"/>
      <c r="XCI156" s="29"/>
      <c r="XCJ156" s="29"/>
      <c r="XCK156" s="29"/>
      <c r="XCL156" s="29"/>
      <c r="XCM156" s="29"/>
      <c r="XCN156" s="29"/>
      <c r="XCO156" s="29"/>
      <c r="XCP156" s="29"/>
      <c r="XCQ156" s="29"/>
      <c r="XCR156" s="29"/>
      <c r="XCS156" s="29"/>
      <c r="XCT156" s="29"/>
      <c r="XCU156" s="29"/>
      <c r="XCV156" s="29"/>
      <c r="XCW156" s="29"/>
      <c r="XCX156" s="29"/>
      <c r="XCY156" s="29"/>
      <c r="XCZ156" s="29"/>
      <c r="XDA156" s="29"/>
      <c r="XDB156" s="29"/>
      <c r="XDC156" s="29"/>
      <c r="XDD156" s="29"/>
      <c r="XDE156" s="29"/>
      <c r="XDF156" s="29"/>
      <c r="XDG156" s="29"/>
      <c r="XDH156" s="29"/>
      <c r="XDI156" s="29"/>
      <c r="XDJ156" s="29"/>
      <c r="XDK156" s="29"/>
      <c r="XDL156" s="29"/>
      <c r="XDM156" s="29"/>
      <c r="XDN156" s="29"/>
      <c r="XDO156" s="29"/>
      <c r="XDP156" s="29"/>
      <c r="XDQ156" s="29"/>
      <c r="XDR156" s="29"/>
      <c r="XDS156" s="29"/>
      <c r="XDT156" s="29"/>
      <c r="XDU156" s="29"/>
      <c r="XDV156" s="29"/>
      <c r="XDW156" s="29"/>
      <c r="XDX156" s="29"/>
      <c r="XDY156" s="29"/>
      <c r="XDZ156" s="29"/>
      <c r="XEA156" s="29"/>
      <c r="XEB156" s="29"/>
      <c r="XEC156" s="29"/>
      <c r="XED156" s="29"/>
      <c r="XEE156" s="29"/>
      <c r="XEF156" s="29"/>
      <c r="XEG156" s="29"/>
      <c r="XEH156" s="29"/>
      <c r="XEI156" s="29"/>
      <c r="XEJ156" s="29"/>
      <c r="XEK156" s="29"/>
      <c r="XEL156" s="29"/>
      <c r="XEM156" s="29"/>
      <c r="XEN156" s="29"/>
      <c r="XEO156" s="29"/>
      <c r="XEP156" s="29"/>
      <c r="XEQ156" s="29"/>
      <c r="XER156" s="29"/>
      <c r="XES156" s="29"/>
      <c r="XET156" s="29"/>
      <c r="XEU156" s="29"/>
      <c r="XEV156" s="29"/>
      <c r="XEW156" s="29"/>
      <c r="XEX156" s="29"/>
      <c r="XEY156" s="29"/>
      <c r="XEZ156" s="29"/>
      <c r="XFA156" s="29"/>
    </row>
    <row r="157" spans="1:16381" s="190" customFormat="1" ht="30">
      <c r="A157" s="704">
        <f>A156+1</f>
        <v>133</v>
      </c>
      <c r="B157" s="705" t="s">
        <v>780</v>
      </c>
      <c r="C157" s="374"/>
      <c r="D157" s="374"/>
      <c r="E157" s="374"/>
      <c r="F157" s="374"/>
      <c r="G157" s="374"/>
      <c r="H157" s="374"/>
      <c r="I157" s="374"/>
      <c r="J157" s="374"/>
      <c r="K157" s="374"/>
      <c r="L157" s="375"/>
      <c r="M157" s="375"/>
      <c r="N157" s="375"/>
      <c r="O157" s="375"/>
      <c r="P157" s="375"/>
      <c r="Q157" s="375"/>
      <c r="R157" s="375"/>
      <c r="S157" s="375"/>
      <c r="T157" s="375"/>
      <c r="U157" s="375"/>
      <c r="V157" s="375"/>
      <c r="W157" s="375"/>
      <c r="X157" s="375"/>
      <c r="Y157" s="375"/>
      <c r="Z157" s="375"/>
      <c r="AA157" s="375"/>
      <c r="AB157" s="375"/>
      <c r="AC157" s="375"/>
      <c r="AD157" s="375"/>
      <c r="AE157" s="375"/>
      <c r="AF157" s="375"/>
      <c r="AG157" s="375"/>
      <c r="AH157" s="375"/>
      <c r="AI157" s="375"/>
      <c r="AJ157" s="375"/>
      <c r="AK157" s="375"/>
      <c r="AL157" s="375"/>
      <c r="AM157" s="375"/>
      <c r="AN157" s="375"/>
      <c r="AO157" s="375"/>
      <c r="AP157" s="375"/>
      <c r="AQ157" s="375"/>
      <c r="AR157" s="375"/>
      <c r="AS157" s="375"/>
      <c r="AT157" s="375"/>
      <c r="AU157" s="375"/>
      <c r="AV157" s="375"/>
      <c r="AW157" s="375"/>
      <c r="AX157" s="375"/>
      <c r="AY157" s="375"/>
      <c r="AZ157" s="375"/>
      <c r="BA157" s="375"/>
      <c r="BB157" s="375"/>
      <c r="BC157" s="375"/>
      <c r="BD157" s="375"/>
      <c r="BE157" s="375"/>
      <c r="BF157" s="375"/>
      <c r="BG157" s="375"/>
      <c r="BH157" s="375"/>
      <c r="BI157" s="375"/>
      <c r="BJ157" s="375"/>
      <c r="BK157" s="375"/>
      <c r="BL157" s="375"/>
      <c r="BM157" s="375"/>
      <c r="BN157" s="375"/>
      <c r="BO157" s="375"/>
      <c r="BP157" s="375"/>
      <c r="BQ157" s="375"/>
      <c r="BR157" s="375"/>
      <c r="BS157" s="375"/>
      <c r="BT157" s="375"/>
      <c r="BU157" s="375"/>
      <c r="BV157" s="375"/>
      <c r="BW157" s="375"/>
      <c r="BX157" s="375"/>
    </row>
    <row r="158" spans="1:16381">
      <c r="A158" s="701">
        <f t="shared" ref="A158:A166" si="51">A157+1</f>
        <v>134</v>
      </c>
      <c r="B158" s="702" t="s">
        <v>30</v>
      </c>
      <c r="C158" s="189">
        <f t="shared" ref="C158:K158" si="52">SUM(C156:C157)</f>
        <v>0</v>
      </c>
      <c r="D158" s="189">
        <f t="shared" si="52"/>
        <v>0</v>
      </c>
      <c r="E158" s="189">
        <f t="shared" si="52"/>
        <v>0</v>
      </c>
      <c r="F158" s="189">
        <f t="shared" si="52"/>
        <v>0</v>
      </c>
      <c r="G158" s="189">
        <f t="shared" si="52"/>
        <v>0</v>
      </c>
      <c r="H158" s="189">
        <f t="shared" si="52"/>
        <v>0</v>
      </c>
      <c r="I158" s="189">
        <f t="shared" si="52"/>
        <v>0</v>
      </c>
      <c r="J158" s="189">
        <f t="shared" si="52"/>
        <v>0</v>
      </c>
      <c r="K158" s="189">
        <f t="shared" si="52"/>
        <v>0</v>
      </c>
      <c r="BY158" s="37"/>
    </row>
    <row r="159" spans="1:16381" ht="30">
      <c r="A159" s="701">
        <f t="shared" si="51"/>
        <v>135</v>
      </c>
      <c r="B159" s="702" t="s">
        <v>919</v>
      </c>
      <c r="C159" s="42"/>
      <c r="D159" s="42"/>
      <c r="E159" s="42"/>
      <c r="F159" s="42"/>
      <c r="G159" s="42"/>
      <c r="H159" s="42"/>
      <c r="I159" s="42"/>
      <c r="J159" s="42"/>
      <c r="K159" s="42"/>
      <c r="BY159" s="37"/>
    </row>
    <row r="160" spans="1:16381">
      <c r="A160" s="701">
        <f t="shared" si="51"/>
        <v>136</v>
      </c>
      <c r="B160" s="702" t="s">
        <v>55</v>
      </c>
      <c r="C160" s="372"/>
      <c r="D160" s="372"/>
      <c r="E160" s="372"/>
      <c r="F160" s="372"/>
      <c r="G160" s="372"/>
      <c r="H160" s="372"/>
      <c r="I160" s="372"/>
      <c r="J160" s="372"/>
      <c r="K160" s="372"/>
      <c r="BY160" s="37"/>
    </row>
    <row r="161" spans="1:77" s="29" customFormat="1">
      <c r="A161" s="701">
        <f t="shared" si="51"/>
        <v>137</v>
      </c>
      <c r="B161" s="702" t="s">
        <v>777</v>
      </c>
      <c r="C161" s="372"/>
      <c r="D161" s="372"/>
      <c r="E161" s="372"/>
      <c r="F161" s="372"/>
      <c r="G161" s="372"/>
      <c r="H161" s="372"/>
      <c r="I161" s="372"/>
      <c r="J161" s="372"/>
      <c r="K161" s="372"/>
      <c r="L161" s="373"/>
      <c r="M161" s="373"/>
      <c r="N161" s="373"/>
      <c r="O161" s="373"/>
      <c r="P161" s="373"/>
      <c r="Q161" s="373"/>
      <c r="R161" s="373"/>
      <c r="S161" s="373"/>
      <c r="T161" s="373"/>
      <c r="U161" s="373"/>
      <c r="V161" s="373"/>
      <c r="W161" s="373"/>
      <c r="X161" s="373"/>
      <c r="Y161" s="373"/>
      <c r="Z161" s="373"/>
      <c r="AA161" s="373"/>
      <c r="AB161" s="373"/>
      <c r="AC161" s="373"/>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373"/>
      <c r="AY161" s="373"/>
      <c r="AZ161" s="373"/>
      <c r="BA161" s="373"/>
      <c r="BB161" s="373"/>
      <c r="BC161" s="373"/>
      <c r="BD161" s="373"/>
      <c r="BE161" s="373"/>
      <c r="BF161" s="373"/>
      <c r="BG161" s="373"/>
      <c r="BH161" s="373"/>
      <c r="BI161" s="373"/>
      <c r="BJ161" s="373"/>
      <c r="BK161" s="373"/>
      <c r="BL161" s="373"/>
      <c r="BM161" s="373"/>
      <c r="BN161" s="373"/>
      <c r="BO161" s="373"/>
      <c r="BP161" s="373"/>
      <c r="BQ161" s="373"/>
      <c r="BR161" s="373"/>
      <c r="BS161" s="373"/>
      <c r="BT161" s="373"/>
      <c r="BU161" s="373"/>
      <c r="BV161" s="373"/>
      <c r="BW161" s="373"/>
      <c r="BX161" s="373"/>
    </row>
    <row r="162" spans="1:77" s="29" customFormat="1">
      <c r="A162" s="701">
        <f t="shared" si="51"/>
        <v>138</v>
      </c>
      <c r="B162" s="702" t="s">
        <v>778</v>
      </c>
      <c r="C162" s="372"/>
      <c r="D162" s="372"/>
      <c r="E162" s="372"/>
      <c r="F162" s="372"/>
      <c r="G162" s="372"/>
      <c r="H162" s="372"/>
      <c r="I162" s="372"/>
      <c r="J162" s="372"/>
      <c r="K162" s="372"/>
      <c r="L162" s="373"/>
      <c r="M162" s="373"/>
      <c r="N162" s="373"/>
      <c r="O162" s="373"/>
      <c r="P162" s="373"/>
      <c r="Q162" s="373"/>
      <c r="R162" s="373"/>
      <c r="S162" s="373"/>
      <c r="T162" s="373"/>
      <c r="U162" s="373"/>
      <c r="V162" s="373"/>
      <c r="W162" s="373"/>
      <c r="X162" s="373"/>
      <c r="Y162" s="373"/>
      <c r="Z162" s="373"/>
      <c r="AA162" s="373"/>
      <c r="AB162" s="373"/>
      <c r="AC162" s="373"/>
      <c r="AD162" s="373"/>
      <c r="AE162" s="373"/>
      <c r="AF162" s="373"/>
      <c r="AG162" s="373"/>
      <c r="AH162" s="373"/>
      <c r="AI162" s="373"/>
      <c r="AJ162" s="373"/>
      <c r="AK162" s="373"/>
      <c r="AL162" s="373"/>
      <c r="AM162" s="373"/>
      <c r="AN162" s="373"/>
      <c r="AO162" s="373"/>
      <c r="AP162" s="373"/>
      <c r="AQ162" s="373"/>
      <c r="AR162" s="373"/>
      <c r="AS162" s="373"/>
      <c r="AT162" s="373"/>
      <c r="AU162" s="373"/>
      <c r="AV162" s="373"/>
      <c r="AW162" s="373"/>
      <c r="AX162" s="373"/>
      <c r="AY162" s="373"/>
      <c r="AZ162" s="373"/>
      <c r="BA162" s="373"/>
      <c r="BB162" s="373"/>
      <c r="BC162" s="373"/>
      <c r="BD162" s="373"/>
      <c r="BE162" s="373"/>
      <c r="BF162" s="373"/>
      <c r="BG162" s="373"/>
      <c r="BH162" s="373"/>
      <c r="BI162" s="373"/>
      <c r="BJ162" s="373"/>
      <c r="BK162" s="373"/>
      <c r="BL162" s="373"/>
      <c r="BM162" s="373"/>
      <c r="BN162" s="373"/>
      <c r="BO162" s="373"/>
      <c r="BP162" s="373"/>
      <c r="BQ162" s="373"/>
      <c r="BR162" s="373"/>
      <c r="BS162" s="373"/>
      <c r="BT162" s="373"/>
      <c r="BU162" s="373"/>
      <c r="BV162" s="373"/>
      <c r="BW162" s="373"/>
      <c r="BX162" s="373"/>
    </row>
    <row r="163" spans="1:77" ht="60">
      <c r="A163" s="675">
        <f t="shared" si="51"/>
        <v>139</v>
      </c>
      <c r="B163" s="682" t="s">
        <v>56</v>
      </c>
      <c r="C163" s="42"/>
      <c r="D163" s="42"/>
      <c r="E163" s="42"/>
      <c r="F163" s="42"/>
      <c r="G163" s="42"/>
      <c r="H163" s="42"/>
      <c r="I163" s="42"/>
      <c r="J163" s="42"/>
      <c r="K163" s="42"/>
      <c r="BY163" s="37"/>
    </row>
    <row r="164" spans="1:77" s="30" customFormat="1">
      <c r="A164" s="706">
        <f t="shared" si="51"/>
        <v>140</v>
      </c>
      <c r="B164" s="688" t="s">
        <v>57</v>
      </c>
      <c r="C164" s="42"/>
      <c r="D164" s="42"/>
      <c r="E164" s="42"/>
      <c r="F164" s="42"/>
      <c r="G164" s="42"/>
      <c r="H164" s="42"/>
      <c r="I164" s="42"/>
      <c r="J164" s="42"/>
      <c r="K164" s="42"/>
      <c r="L164" s="343"/>
      <c r="M164" s="343"/>
      <c r="N164" s="343"/>
      <c r="O164" s="343"/>
      <c r="P164" s="343"/>
      <c r="Q164" s="343"/>
      <c r="R164" s="343"/>
      <c r="S164" s="343"/>
      <c r="T164" s="343"/>
      <c r="U164" s="343"/>
      <c r="V164" s="343"/>
      <c r="W164" s="343"/>
      <c r="X164" s="343"/>
      <c r="Y164" s="343"/>
      <c r="Z164" s="343"/>
      <c r="AA164" s="343"/>
      <c r="AB164" s="343"/>
      <c r="AC164" s="343"/>
      <c r="AD164" s="343"/>
      <c r="AE164" s="343"/>
      <c r="AF164" s="343"/>
      <c r="AG164" s="343"/>
      <c r="AH164" s="343"/>
      <c r="AI164" s="343"/>
      <c r="AJ164" s="343"/>
      <c r="AK164" s="343"/>
      <c r="AL164" s="343"/>
      <c r="AM164" s="343"/>
      <c r="AN164" s="343"/>
      <c r="AO164" s="343"/>
      <c r="AP164" s="343"/>
      <c r="AQ164" s="343"/>
      <c r="AR164" s="343"/>
      <c r="AS164" s="343"/>
      <c r="AT164" s="343"/>
      <c r="AU164" s="343"/>
      <c r="AV164" s="343"/>
      <c r="AW164" s="343"/>
      <c r="AX164" s="343"/>
      <c r="AY164" s="343"/>
      <c r="AZ164" s="343"/>
      <c r="BA164" s="343"/>
      <c r="BB164" s="343"/>
      <c r="BC164" s="343"/>
      <c r="BD164" s="343"/>
      <c r="BE164" s="343"/>
      <c r="BF164" s="343"/>
      <c r="BG164" s="343"/>
      <c r="BH164" s="343"/>
      <c r="BI164" s="343"/>
      <c r="BJ164" s="343"/>
      <c r="BK164" s="343"/>
      <c r="BL164" s="343"/>
      <c r="BM164" s="343"/>
      <c r="BN164" s="343"/>
      <c r="BO164" s="343"/>
      <c r="BP164" s="343"/>
      <c r="BQ164" s="343"/>
      <c r="BR164" s="343"/>
      <c r="BS164" s="343"/>
      <c r="BT164" s="343"/>
      <c r="BU164" s="343"/>
      <c r="BV164" s="343"/>
      <c r="BW164" s="343"/>
      <c r="BX164" s="343"/>
    </row>
    <row r="165" spans="1:77" s="43" customFormat="1" ht="30">
      <c r="A165" s="676">
        <f t="shared" si="51"/>
        <v>141</v>
      </c>
      <c r="B165" s="696" t="s">
        <v>282</v>
      </c>
      <c r="C165" s="169"/>
      <c r="D165" s="169"/>
      <c r="E165" s="169"/>
      <c r="F165" s="169"/>
      <c r="G165" s="169"/>
      <c r="H165" s="169"/>
      <c r="I165" s="169"/>
      <c r="J165" s="169"/>
      <c r="K165" s="169"/>
      <c r="L165" s="328"/>
      <c r="M165" s="328"/>
      <c r="N165" s="328"/>
      <c r="O165" s="328"/>
      <c r="P165" s="328"/>
      <c r="Q165" s="328"/>
      <c r="R165" s="328"/>
      <c r="S165" s="328"/>
      <c r="T165" s="328"/>
      <c r="U165" s="328"/>
      <c r="V165" s="328"/>
      <c r="W165" s="328"/>
      <c r="X165" s="328"/>
      <c r="Y165" s="328"/>
      <c r="Z165" s="328"/>
      <c r="AA165" s="328"/>
      <c r="AB165" s="328"/>
      <c r="AC165" s="328"/>
      <c r="AD165" s="328"/>
      <c r="AE165" s="328"/>
      <c r="AF165" s="328"/>
      <c r="AG165" s="328"/>
      <c r="AH165" s="328"/>
      <c r="AI165" s="328"/>
      <c r="AJ165" s="328"/>
      <c r="AK165" s="328"/>
      <c r="AL165" s="328"/>
      <c r="AM165" s="328"/>
      <c r="AN165" s="328"/>
      <c r="AO165" s="328"/>
      <c r="AP165" s="328"/>
      <c r="AQ165" s="328"/>
      <c r="AR165" s="328"/>
      <c r="AS165" s="328"/>
      <c r="AT165" s="328"/>
      <c r="AU165" s="328"/>
      <c r="AV165" s="328"/>
      <c r="AW165" s="328"/>
      <c r="AX165" s="328"/>
      <c r="AY165" s="328"/>
      <c r="AZ165" s="328"/>
      <c r="BA165" s="328"/>
      <c r="BB165" s="328"/>
      <c r="BC165" s="328"/>
      <c r="BD165" s="328"/>
      <c r="BE165" s="328"/>
      <c r="BF165" s="328"/>
      <c r="BG165" s="328"/>
      <c r="BH165" s="328"/>
      <c r="BI165" s="328"/>
      <c r="BJ165" s="328"/>
      <c r="BK165" s="328"/>
      <c r="BL165" s="328"/>
      <c r="BM165" s="328"/>
      <c r="BN165" s="328"/>
      <c r="BO165" s="328"/>
      <c r="BP165" s="328"/>
      <c r="BQ165" s="328"/>
      <c r="BR165" s="328"/>
      <c r="BS165" s="328"/>
      <c r="BT165" s="328"/>
      <c r="BU165" s="328"/>
      <c r="BV165" s="328"/>
      <c r="BW165" s="328"/>
      <c r="BX165" s="328"/>
    </row>
    <row r="166" spans="1:77">
      <c r="A166" s="675">
        <f t="shared" si="51"/>
        <v>142</v>
      </c>
      <c r="B166" s="682" t="s">
        <v>31</v>
      </c>
      <c r="C166" s="49">
        <f t="shared" ref="C166:K166" si="53">SUM(C158,C160,C161:C164)</f>
        <v>0</v>
      </c>
      <c r="D166" s="49">
        <f t="shared" si="53"/>
        <v>0</v>
      </c>
      <c r="E166" s="49">
        <f t="shared" si="53"/>
        <v>0</v>
      </c>
      <c r="F166" s="49">
        <f t="shared" si="53"/>
        <v>0</v>
      </c>
      <c r="G166" s="49">
        <f t="shared" si="53"/>
        <v>0</v>
      </c>
      <c r="H166" s="49">
        <f t="shared" si="53"/>
        <v>0</v>
      </c>
      <c r="I166" s="49">
        <f t="shared" si="53"/>
        <v>0</v>
      </c>
      <c r="J166" s="49">
        <f t="shared" si="53"/>
        <v>0</v>
      </c>
      <c r="K166" s="49">
        <f t="shared" si="53"/>
        <v>0</v>
      </c>
      <c r="BY166" s="37"/>
    </row>
    <row r="167" spans="1:77">
      <c r="A167" s="672"/>
      <c r="B167" s="694"/>
      <c r="C167" s="351"/>
      <c r="D167" s="351"/>
      <c r="E167" s="351"/>
      <c r="F167" s="351"/>
      <c r="G167" s="351"/>
      <c r="H167" s="351"/>
      <c r="I167" s="351"/>
      <c r="J167" s="351"/>
      <c r="K167" s="351"/>
      <c r="BY167" s="37"/>
    </row>
    <row r="168" spans="1:77" s="30" customFormat="1">
      <c r="A168" s="1009" t="s">
        <v>25</v>
      </c>
      <c r="B168" s="1009"/>
      <c r="C168" s="1009"/>
      <c r="D168" s="1009"/>
      <c r="E168" s="1009"/>
      <c r="F168" s="1009"/>
      <c r="G168" s="1009"/>
      <c r="H168" s="1009"/>
      <c r="I168" s="1009"/>
      <c r="J168" s="1009"/>
      <c r="K168" s="1009"/>
      <c r="L168" s="343"/>
      <c r="M168" s="343"/>
      <c r="N168" s="343"/>
      <c r="O168" s="343"/>
      <c r="P168" s="343"/>
      <c r="Q168" s="343"/>
      <c r="R168" s="343"/>
      <c r="S168" s="343"/>
      <c r="T168" s="343"/>
      <c r="U168" s="343"/>
      <c r="V168" s="343"/>
      <c r="W168" s="343"/>
      <c r="X168" s="343"/>
      <c r="Y168" s="343"/>
      <c r="Z168" s="343"/>
      <c r="AA168" s="343"/>
      <c r="AB168" s="343"/>
      <c r="AC168" s="343"/>
      <c r="AD168" s="343"/>
      <c r="AE168" s="343"/>
      <c r="AF168" s="343"/>
      <c r="AG168" s="343"/>
      <c r="AH168" s="343"/>
      <c r="AI168" s="343"/>
      <c r="AJ168" s="343"/>
      <c r="AK168" s="343"/>
      <c r="AL168" s="343"/>
      <c r="AM168" s="343"/>
      <c r="AN168" s="343"/>
      <c r="AO168" s="343"/>
      <c r="AP168" s="343"/>
      <c r="AQ168" s="343"/>
      <c r="AR168" s="343"/>
      <c r="AS168" s="343"/>
      <c r="AT168" s="343"/>
      <c r="AU168" s="343"/>
      <c r="AV168" s="343"/>
      <c r="AW168" s="343"/>
      <c r="AX168" s="343"/>
      <c r="AY168" s="343"/>
      <c r="AZ168" s="343"/>
      <c r="BA168" s="343"/>
      <c r="BB168" s="343"/>
      <c r="BC168" s="343"/>
      <c r="BD168" s="343"/>
      <c r="BE168" s="343"/>
      <c r="BF168" s="343"/>
      <c r="BG168" s="343"/>
      <c r="BH168" s="343"/>
      <c r="BI168" s="343"/>
      <c r="BJ168" s="343"/>
      <c r="BK168" s="343"/>
      <c r="BL168" s="343"/>
      <c r="BM168" s="343"/>
      <c r="BN168" s="343"/>
      <c r="BO168" s="343"/>
      <c r="BP168" s="343"/>
      <c r="BQ168" s="343"/>
      <c r="BR168" s="343"/>
      <c r="BS168" s="343"/>
      <c r="BT168" s="343"/>
      <c r="BU168" s="343"/>
      <c r="BV168" s="343"/>
      <c r="BW168" s="343"/>
      <c r="BX168" s="343"/>
    </row>
    <row r="169" spans="1:77">
      <c r="A169" s="672"/>
      <c r="B169" s="694"/>
      <c r="C169" s="351"/>
      <c r="D169" s="351"/>
      <c r="E169" s="351"/>
      <c r="F169" s="351"/>
      <c r="G169" s="351"/>
      <c r="H169" s="351"/>
      <c r="I169" s="351"/>
      <c r="J169" s="351"/>
      <c r="K169" s="351"/>
      <c r="BY169" s="37"/>
    </row>
    <row r="170" spans="1:77">
      <c r="A170" s="706">
        <f>A166+1</f>
        <v>143</v>
      </c>
      <c r="B170" s="682" t="s">
        <v>85</v>
      </c>
      <c r="C170" s="42"/>
      <c r="D170" s="42"/>
      <c r="E170" s="42"/>
      <c r="F170" s="42"/>
      <c r="G170" s="42"/>
      <c r="H170" s="42"/>
      <c r="I170" s="42"/>
      <c r="J170" s="42"/>
      <c r="K170" s="42"/>
      <c r="BY170" s="37"/>
    </row>
    <row r="171" spans="1:77">
      <c r="A171" s="706">
        <f t="shared" ref="A171:A176" si="54">A170+1</f>
        <v>144</v>
      </c>
      <c r="B171" s="682" t="s">
        <v>86</v>
      </c>
      <c r="C171" s="42"/>
      <c r="D171" s="42"/>
      <c r="E171" s="42"/>
      <c r="F171" s="42"/>
      <c r="G171" s="42"/>
      <c r="H171" s="42"/>
      <c r="I171" s="42"/>
      <c r="J171" s="42"/>
      <c r="K171" s="42"/>
      <c r="BY171" s="37"/>
    </row>
    <row r="172" spans="1:77" ht="30">
      <c r="A172" s="706">
        <f t="shared" si="54"/>
        <v>145</v>
      </c>
      <c r="B172" s="682" t="s">
        <v>87</v>
      </c>
      <c r="C172" s="42"/>
      <c r="D172" s="42"/>
      <c r="E172" s="42"/>
      <c r="F172" s="42"/>
      <c r="G172" s="42"/>
      <c r="H172" s="42"/>
      <c r="I172" s="42"/>
      <c r="J172" s="42"/>
      <c r="K172" s="42"/>
      <c r="BY172" s="37"/>
    </row>
    <row r="173" spans="1:77">
      <c r="A173" s="706">
        <f t="shared" si="54"/>
        <v>146</v>
      </c>
      <c r="B173" s="682" t="s">
        <v>88</v>
      </c>
      <c r="C173" s="42"/>
      <c r="D173" s="42"/>
      <c r="E173" s="42"/>
      <c r="F173" s="42"/>
      <c r="G173" s="42"/>
      <c r="H173" s="42"/>
      <c r="I173" s="42"/>
      <c r="J173" s="42"/>
      <c r="K173" s="42"/>
      <c r="BY173" s="37"/>
    </row>
    <row r="174" spans="1:77" ht="30">
      <c r="A174" s="706">
        <f t="shared" si="54"/>
        <v>147</v>
      </c>
      <c r="B174" s="682" t="s">
        <v>89</v>
      </c>
      <c r="C174" s="42"/>
      <c r="D174" s="42"/>
      <c r="E174" s="42"/>
      <c r="F174" s="42"/>
      <c r="G174" s="42"/>
      <c r="H174" s="42"/>
      <c r="I174" s="42"/>
      <c r="J174" s="42"/>
      <c r="K174" s="42"/>
      <c r="BY174" s="37"/>
    </row>
    <row r="175" spans="1:77" s="30" customFormat="1">
      <c r="A175" s="676">
        <f t="shared" si="54"/>
        <v>148</v>
      </c>
      <c r="B175" s="696" t="s">
        <v>67</v>
      </c>
      <c r="C175" s="42"/>
      <c r="D175" s="42"/>
      <c r="E175" s="42"/>
      <c r="F175" s="42"/>
      <c r="G175" s="42"/>
      <c r="H175" s="42"/>
      <c r="I175" s="42"/>
      <c r="J175" s="42"/>
      <c r="K175" s="42"/>
      <c r="L175" s="343"/>
      <c r="M175" s="343"/>
      <c r="N175" s="343"/>
      <c r="O175" s="343"/>
      <c r="P175" s="343"/>
      <c r="Q175" s="343"/>
      <c r="R175" s="343"/>
      <c r="S175" s="343"/>
      <c r="T175" s="343"/>
      <c r="U175" s="343"/>
      <c r="V175" s="343"/>
      <c r="W175" s="343"/>
      <c r="X175" s="343"/>
      <c r="Y175" s="343"/>
      <c r="Z175" s="343"/>
      <c r="AA175" s="343"/>
      <c r="AB175" s="343"/>
      <c r="AC175" s="343"/>
      <c r="AD175" s="343"/>
      <c r="AE175" s="343"/>
      <c r="AF175" s="343"/>
      <c r="AG175" s="343"/>
      <c r="AH175" s="343"/>
      <c r="AI175" s="343"/>
      <c r="AJ175" s="343"/>
      <c r="AK175" s="343"/>
      <c r="AL175" s="343"/>
      <c r="AM175" s="343"/>
      <c r="AN175" s="343"/>
      <c r="AO175" s="343"/>
      <c r="AP175" s="343"/>
      <c r="AQ175" s="343"/>
      <c r="AR175" s="343"/>
      <c r="AS175" s="343"/>
      <c r="AT175" s="343"/>
      <c r="AU175" s="343"/>
      <c r="AV175" s="343"/>
      <c r="AW175" s="343"/>
      <c r="AX175" s="343"/>
      <c r="AY175" s="343"/>
      <c r="AZ175" s="343"/>
      <c r="BA175" s="343"/>
      <c r="BB175" s="343"/>
      <c r="BC175" s="343"/>
      <c r="BD175" s="343"/>
      <c r="BE175" s="343"/>
      <c r="BF175" s="343"/>
      <c r="BG175" s="343"/>
      <c r="BH175" s="343"/>
      <c r="BI175" s="343"/>
      <c r="BJ175" s="343"/>
      <c r="BK175" s="343"/>
      <c r="BL175" s="343"/>
      <c r="BM175" s="343"/>
      <c r="BN175" s="343"/>
      <c r="BO175" s="343"/>
      <c r="BP175" s="343"/>
      <c r="BQ175" s="343"/>
      <c r="BR175" s="343"/>
      <c r="BS175" s="343"/>
      <c r="BT175" s="343"/>
      <c r="BU175" s="343"/>
      <c r="BV175" s="343"/>
      <c r="BW175" s="343"/>
      <c r="BX175" s="343"/>
    </row>
    <row r="176" spans="1:77">
      <c r="A176" s="706">
        <f t="shared" si="54"/>
        <v>149</v>
      </c>
      <c r="B176" s="682" t="s">
        <v>32</v>
      </c>
      <c r="C176" s="62">
        <f t="shared" ref="C176:K176" si="55">SUM(C170:C175)</f>
        <v>0</v>
      </c>
      <c r="D176" s="62">
        <f t="shared" si="55"/>
        <v>0</v>
      </c>
      <c r="E176" s="62">
        <f t="shared" si="55"/>
        <v>0</v>
      </c>
      <c r="F176" s="62">
        <f t="shared" si="55"/>
        <v>0</v>
      </c>
      <c r="G176" s="62">
        <f t="shared" si="55"/>
        <v>0</v>
      </c>
      <c r="H176" s="62">
        <f t="shared" si="55"/>
        <v>0</v>
      </c>
      <c r="I176" s="62">
        <f t="shared" si="55"/>
        <v>0</v>
      </c>
      <c r="J176" s="62">
        <f t="shared" si="55"/>
        <v>0</v>
      </c>
      <c r="K176" s="62">
        <f t="shared" si="55"/>
        <v>0</v>
      </c>
      <c r="BY176" s="37"/>
    </row>
    <row r="177" spans="1:77">
      <c r="B177" s="687"/>
      <c r="C177" s="351"/>
      <c r="D177" s="351"/>
      <c r="E177" s="351"/>
      <c r="F177" s="351"/>
      <c r="G177" s="351"/>
      <c r="H177" s="351"/>
      <c r="I177" s="351"/>
      <c r="J177" s="351"/>
      <c r="K177" s="351"/>
      <c r="BY177" s="37"/>
    </row>
    <row r="178" spans="1:77" s="30" customFormat="1" ht="30">
      <c r="A178" s="676">
        <f>A176+1</f>
        <v>150</v>
      </c>
      <c r="B178" s="696" t="s">
        <v>90</v>
      </c>
      <c r="C178" s="42"/>
      <c r="D178" s="42"/>
      <c r="E178" s="42"/>
      <c r="F178" s="42"/>
      <c r="G178" s="42"/>
      <c r="H178" s="42"/>
      <c r="I178" s="42"/>
      <c r="J178" s="42"/>
      <c r="K178" s="42"/>
      <c r="L178" s="343"/>
      <c r="M178" s="343"/>
      <c r="N178" s="343"/>
      <c r="O178" s="343"/>
      <c r="P178" s="343"/>
      <c r="Q178" s="343"/>
      <c r="R178" s="343"/>
      <c r="S178" s="343"/>
      <c r="T178" s="343"/>
      <c r="U178" s="343"/>
      <c r="V178" s="343"/>
      <c r="W178" s="343"/>
      <c r="X178" s="343"/>
      <c r="Y178" s="343"/>
      <c r="Z178" s="343"/>
      <c r="AA178" s="343"/>
      <c r="AB178" s="343"/>
      <c r="AC178" s="343"/>
      <c r="AD178" s="343"/>
      <c r="AE178" s="343"/>
      <c r="AF178" s="343"/>
      <c r="AG178" s="343"/>
      <c r="AH178" s="343"/>
      <c r="AI178" s="343"/>
      <c r="AJ178" s="343"/>
      <c r="AK178" s="343"/>
      <c r="AL178" s="343"/>
      <c r="AM178" s="343"/>
      <c r="AN178" s="343"/>
      <c r="AO178" s="343"/>
      <c r="AP178" s="343"/>
      <c r="AQ178" s="343"/>
      <c r="AR178" s="343"/>
      <c r="AS178" s="343"/>
      <c r="AT178" s="343"/>
      <c r="AU178" s="343"/>
      <c r="AV178" s="343"/>
      <c r="AW178" s="343"/>
      <c r="AX178" s="343"/>
      <c r="AY178" s="343"/>
      <c r="AZ178" s="343"/>
      <c r="BA178" s="343"/>
      <c r="BB178" s="343"/>
      <c r="BC178" s="343"/>
      <c r="BD178" s="343"/>
      <c r="BE178" s="343"/>
      <c r="BF178" s="343"/>
      <c r="BG178" s="343"/>
      <c r="BH178" s="343"/>
      <c r="BI178" s="343"/>
      <c r="BJ178" s="343"/>
      <c r="BK178" s="343"/>
      <c r="BL178" s="343"/>
      <c r="BM178" s="343"/>
      <c r="BN178" s="343"/>
      <c r="BO178" s="343"/>
      <c r="BP178" s="343"/>
      <c r="BQ178" s="343"/>
      <c r="BR178" s="343"/>
      <c r="BS178" s="343"/>
      <c r="BT178" s="343"/>
      <c r="BU178" s="343"/>
      <c r="BV178" s="343"/>
      <c r="BW178" s="343"/>
      <c r="BX178" s="343"/>
    </row>
    <row r="179" spans="1:77">
      <c r="A179" s="675">
        <f>A178+1</f>
        <v>151</v>
      </c>
      <c r="B179" s="682" t="s">
        <v>32</v>
      </c>
      <c r="C179" s="62">
        <f t="shared" ref="C179:K179" si="56">SUM(C176,C178)</f>
        <v>0</v>
      </c>
      <c r="D179" s="62">
        <f t="shared" si="56"/>
        <v>0</v>
      </c>
      <c r="E179" s="62">
        <f t="shared" si="56"/>
        <v>0</v>
      </c>
      <c r="F179" s="62">
        <f t="shared" si="56"/>
        <v>0</v>
      </c>
      <c r="G179" s="62">
        <f t="shared" si="56"/>
        <v>0</v>
      </c>
      <c r="H179" s="62">
        <f t="shared" si="56"/>
        <v>0</v>
      </c>
      <c r="I179" s="62">
        <f t="shared" si="56"/>
        <v>0</v>
      </c>
      <c r="J179" s="62">
        <f t="shared" si="56"/>
        <v>0</v>
      </c>
      <c r="K179" s="62">
        <f t="shared" si="56"/>
        <v>0</v>
      </c>
      <c r="BY179" s="37"/>
    </row>
    <row r="180" spans="1:77">
      <c r="B180" s="687"/>
      <c r="C180" s="351"/>
      <c r="D180" s="351"/>
      <c r="E180" s="351"/>
      <c r="F180" s="351"/>
      <c r="G180" s="351"/>
      <c r="H180" s="351"/>
      <c r="I180" s="351"/>
      <c r="J180" s="351"/>
      <c r="K180" s="351"/>
      <c r="BY180" s="37"/>
    </row>
    <row r="181" spans="1:77" s="30" customFormat="1">
      <c r="A181" s="1009" t="s">
        <v>84</v>
      </c>
      <c r="B181" s="1009"/>
      <c r="C181" s="1009"/>
      <c r="D181" s="1009"/>
      <c r="E181" s="1009"/>
      <c r="F181" s="1009"/>
      <c r="G181" s="1009"/>
      <c r="H181" s="1009"/>
      <c r="I181" s="1009"/>
      <c r="J181" s="1009"/>
      <c r="K181" s="1009"/>
      <c r="L181" s="343"/>
      <c r="M181" s="343"/>
      <c r="N181" s="343"/>
      <c r="O181" s="343"/>
      <c r="P181" s="343"/>
      <c r="Q181" s="343"/>
      <c r="R181" s="343"/>
      <c r="S181" s="343"/>
      <c r="T181" s="343"/>
      <c r="U181" s="343"/>
      <c r="V181" s="343"/>
      <c r="W181" s="343"/>
      <c r="X181" s="343"/>
      <c r="Y181" s="343"/>
      <c r="Z181" s="343"/>
      <c r="AA181" s="343"/>
      <c r="AB181" s="343"/>
      <c r="AC181" s="343"/>
      <c r="AD181" s="343"/>
      <c r="AE181" s="343"/>
      <c r="AF181" s="343"/>
      <c r="AG181" s="343"/>
      <c r="AH181" s="343"/>
      <c r="AI181" s="343"/>
      <c r="AJ181" s="343"/>
      <c r="AK181" s="343"/>
      <c r="AL181" s="343"/>
      <c r="AM181" s="343"/>
      <c r="AN181" s="343"/>
      <c r="AO181" s="343"/>
      <c r="AP181" s="343"/>
      <c r="AQ181" s="343"/>
      <c r="AR181" s="343"/>
      <c r="AS181" s="343"/>
      <c r="AT181" s="343"/>
      <c r="AU181" s="343"/>
      <c r="AV181" s="343"/>
      <c r="AW181" s="343"/>
      <c r="AX181" s="343"/>
      <c r="AY181" s="343"/>
      <c r="AZ181" s="343"/>
      <c r="BA181" s="343"/>
      <c r="BB181" s="343"/>
      <c r="BC181" s="343"/>
      <c r="BD181" s="343"/>
      <c r="BE181" s="343"/>
      <c r="BF181" s="343"/>
      <c r="BG181" s="343"/>
      <c r="BH181" s="343"/>
      <c r="BI181" s="343"/>
      <c r="BJ181" s="343"/>
      <c r="BK181" s="343"/>
      <c r="BL181" s="343"/>
      <c r="BM181" s="343"/>
      <c r="BN181" s="343"/>
      <c r="BO181" s="343"/>
      <c r="BP181" s="343"/>
      <c r="BQ181" s="343"/>
      <c r="BR181" s="343"/>
      <c r="BS181" s="343"/>
      <c r="BT181" s="343"/>
      <c r="BU181" s="343"/>
      <c r="BV181" s="343"/>
      <c r="BW181" s="343"/>
      <c r="BX181" s="343"/>
    </row>
    <row r="182" spans="1:77">
      <c r="B182" s="687"/>
      <c r="C182" s="351"/>
      <c r="D182" s="351"/>
      <c r="E182" s="351"/>
      <c r="F182" s="351"/>
      <c r="G182" s="351"/>
      <c r="H182" s="351"/>
      <c r="I182" s="351"/>
      <c r="J182" s="351"/>
      <c r="K182" s="351"/>
      <c r="BY182" s="37"/>
    </row>
    <row r="183" spans="1:77" ht="30">
      <c r="A183" s="706">
        <f>A179+1</f>
        <v>152</v>
      </c>
      <c r="B183" s="682" t="s">
        <v>228</v>
      </c>
      <c r="C183" s="42"/>
      <c r="D183" s="42"/>
      <c r="E183" s="42"/>
      <c r="F183" s="42"/>
      <c r="G183" s="42"/>
      <c r="H183" s="42"/>
      <c r="I183" s="42"/>
      <c r="J183" s="42"/>
      <c r="K183" s="42"/>
      <c r="BY183" s="37"/>
    </row>
    <row r="184" spans="1:77">
      <c r="A184" s="672"/>
      <c r="B184" s="687"/>
      <c r="C184" s="351"/>
      <c r="D184" s="351"/>
      <c r="E184" s="351"/>
      <c r="F184" s="351"/>
      <c r="G184" s="351"/>
      <c r="H184" s="351"/>
      <c r="I184" s="351"/>
      <c r="J184" s="351"/>
      <c r="K184" s="351"/>
      <c r="BY184" s="37"/>
    </row>
    <row r="185" spans="1:77">
      <c r="B185" s="705" t="s">
        <v>1084</v>
      </c>
      <c r="C185" s="319"/>
      <c r="BY185" s="37"/>
    </row>
    <row r="186" spans="1:77">
      <c r="A186" s="707" t="s">
        <v>1084</v>
      </c>
      <c r="B186" s="708" t="s">
        <v>1084</v>
      </c>
      <c r="C186" s="319"/>
      <c r="BY186" s="37"/>
    </row>
  </sheetData>
  <mergeCells count="5">
    <mergeCell ref="A181:K181"/>
    <mergeCell ref="C1:K1"/>
    <mergeCell ref="A4:K4"/>
    <mergeCell ref="A154:K154"/>
    <mergeCell ref="A168:K168"/>
  </mergeCells>
  <printOptions horizontalCentered="1"/>
  <pageMargins left="0.25" right="0.25" top="0.75" bottom="0.75" header="0.3" footer="0.3"/>
  <pageSetup scale="80" fitToHeight="0" pageOrder="overThenDown" orientation="landscape" r:id="rId1"/>
  <headerFooter scaleWithDoc="0">
    <oddHeader>&amp;L&amp;"-,Bold"FR Y-14A Schedule A.1.b - Balance Sheet</oddHeader>
  </headerFooter>
  <rowBreaks count="6" manualBreakCount="6">
    <brk id="32" max="11" man="1"/>
    <brk id="60" max="11" man="1"/>
    <brk id="92" max="11" man="1"/>
    <brk id="121" max="11" man="1"/>
    <brk id="150" max="11" man="1"/>
    <brk id="167"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Z49"/>
  <sheetViews>
    <sheetView view="pageBreakPreview" topLeftCell="A21" zoomScale="70" zoomScaleNormal="85" zoomScaleSheetLayoutView="70" workbookViewId="0">
      <selection activeCell="A39" sqref="A39"/>
    </sheetView>
  </sheetViews>
  <sheetFormatPr defaultRowHeight="15"/>
  <cols>
    <col min="1" max="1" width="4.28515625" style="719" customWidth="1"/>
    <col min="2" max="2" width="36.28515625" style="714" customWidth="1"/>
    <col min="3" max="12" width="10.5703125" style="570" bestFit="1" customWidth="1"/>
    <col min="13" max="77" width="9.140625" style="570"/>
    <col min="78" max="16384" width="9.140625" style="571"/>
  </cols>
  <sheetData>
    <row r="1" spans="1:12" ht="15" customHeight="1">
      <c r="A1" s="709"/>
      <c r="B1" s="710"/>
      <c r="C1" s="596" t="s">
        <v>1073</v>
      </c>
      <c r="D1" s="1011" t="s">
        <v>27</v>
      </c>
      <c r="E1" s="1011"/>
      <c r="F1" s="1011"/>
      <c r="G1" s="1011"/>
      <c r="H1" s="1011"/>
      <c r="I1" s="1011"/>
      <c r="J1" s="1011"/>
      <c r="K1" s="1011"/>
      <c r="L1" s="1011"/>
    </row>
    <row r="2" spans="1:12" ht="15.75" thickBot="1">
      <c r="A2" s="711" t="s">
        <v>102</v>
      </c>
      <c r="B2" s="712"/>
      <c r="C2" s="597" t="s">
        <v>1078</v>
      </c>
      <c r="D2" s="597" t="s">
        <v>700</v>
      </c>
      <c r="E2" s="597" t="s">
        <v>701</v>
      </c>
      <c r="F2" s="597" t="s">
        <v>702</v>
      </c>
      <c r="G2" s="597" t="s">
        <v>703</v>
      </c>
      <c r="H2" s="597" t="s">
        <v>704</v>
      </c>
      <c r="I2" s="597" t="s">
        <v>705</v>
      </c>
      <c r="J2" s="597" t="s">
        <v>706</v>
      </c>
      <c r="K2" s="597" t="s">
        <v>707</v>
      </c>
      <c r="L2" s="597" t="s">
        <v>708</v>
      </c>
    </row>
    <row r="3" spans="1:12" ht="15.75" thickTop="1">
      <c r="A3" s="709"/>
      <c r="B3" s="710"/>
      <c r="C3" s="596"/>
      <c r="D3" s="596"/>
      <c r="E3" s="596"/>
      <c r="F3" s="596"/>
      <c r="G3" s="596"/>
      <c r="H3" s="596"/>
      <c r="I3" s="596"/>
      <c r="J3" s="596"/>
      <c r="K3" s="596"/>
      <c r="L3" s="596"/>
    </row>
    <row r="4" spans="1:12">
      <c r="A4" s="713" t="s">
        <v>908</v>
      </c>
      <c r="C4" s="583"/>
      <c r="D4" s="583"/>
      <c r="E4" s="583"/>
      <c r="F4" s="583"/>
      <c r="G4" s="583"/>
      <c r="H4" s="583"/>
      <c r="I4" s="583"/>
      <c r="J4" s="583"/>
      <c r="K4" s="583"/>
      <c r="L4" s="583"/>
    </row>
    <row r="5" spans="1:12" ht="30">
      <c r="A5" s="715">
        <v>1</v>
      </c>
      <c r="B5" s="716" t="s">
        <v>710</v>
      </c>
      <c r="C5" s="576"/>
      <c r="D5" s="576"/>
      <c r="E5" s="576"/>
      <c r="F5" s="576"/>
      <c r="G5" s="576"/>
      <c r="H5" s="576"/>
      <c r="I5" s="576"/>
      <c r="J5" s="576"/>
      <c r="K5" s="576"/>
      <c r="L5" s="576"/>
    </row>
    <row r="6" spans="1:12">
      <c r="A6" s="715">
        <f t="shared" ref="A6:A15" si="0">A5+1</f>
        <v>2</v>
      </c>
      <c r="B6" s="716" t="s">
        <v>711</v>
      </c>
      <c r="C6" s="576"/>
      <c r="D6" s="576"/>
      <c r="E6" s="576"/>
      <c r="F6" s="576"/>
      <c r="G6" s="576"/>
      <c r="H6" s="576"/>
      <c r="I6" s="576"/>
      <c r="J6" s="576"/>
      <c r="K6" s="576"/>
      <c r="L6" s="576"/>
    </row>
    <row r="7" spans="1:12">
      <c r="A7" s="715">
        <f t="shared" si="0"/>
        <v>3</v>
      </c>
      <c r="B7" s="716" t="s">
        <v>712</v>
      </c>
      <c r="C7" s="576"/>
      <c r="D7" s="576"/>
      <c r="E7" s="576"/>
      <c r="F7" s="576"/>
      <c r="G7" s="576"/>
      <c r="H7" s="576"/>
      <c r="I7" s="576"/>
      <c r="J7" s="576"/>
      <c r="K7" s="576"/>
      <c r="L7" s="576"/>
    </row>
    <row r="8" spans="1:12" ht="30">
      <c r="A8" s="715">
        <f t="shared" si="0"/>
        <v>4</v>
      </c>
      <c r="B8" s="716" t="s">
        <v>713</v>
      </c>
      <c r="C8" s="576"/>
      <c r="D8" s="576"/>
      <c r="E8" s="576"/>
      <c r="F8" s="576"/>
      <c r="G8" s="576"/>
      <c r="H8" s="576"/>
      <c r="I8" s="576"/>
      <c r="J8" s="576"/>
      <c r="K8" s="576"/>
      <c r="L8" s="576"/>
    </row>
    <row r="9" spans="1:12">
      <c r="A9" s="715">
        <f t="shared" si="0"/>
        <v>5</v>
      </c>
      <c r="B9" s="716" t="s">
        <v>714</v>
      </c>
      <c r="C9" s="576"/>
      <c r="D9" s="576"/>
      <c r="E9" s="576"/>
      <c r="F9" s="576"/>
      <c r="G9" s="576"/>
      <c r="H9" s="576"/>
      <c r="I9" s="576"/>
      <c r="J9" s="576"/>
      <c r="K9" s="576"/>
      <c r="L9" s="576"/>
    </row>
    <row r="10" spans="1:12">
      <c r="A10" s="715">
        <f t="shared" si="0"/>
        <v>6</v>
      </c>
      <c r="B10" s="717" t="s">
        <v>715</v>
      </c>
      <c r="C10" s="576"/>
      <c r="D10" s="576"/>
      <c r="E10" s="576"/>
      <c r="F10" s="576"/>
      <c r="G10" s="576"/>
      <c r="H10" s="576"/>
      <c r="I10" s="576"/>
      <c r="J10" s="576"/>
      <c r="K10" s="576"/>
      <c r="L10" s="576"/>
    </row>
    <row r="11" spans="1:12" ht="30">
      <c r="A11" s="715">
        <f t="shared" si="0"/>
        <v>7</v>
      </c>
      <c r="B11" s="717" t="s">
        <v>716</v>
      </c>
      <c r="C11" s="576"/>
      <c r="D11" s="576"/>
      <c r="E11" s="576"/>
      <c r="F11" s="576"/>
      <c r="G11" s="576"/>
      <c r="H11" s="576"/>
      <c r="I11" s="576"/>
      <c r="J11" s="576"/>
      <c r="K11" s="576"/>
      <c r="L11" s="576"/>
    </row>
    <row r="12" spans="1:12" ht="45">
      <c r="A12" s="715">
        <f t="shared" si="0"/>
        <v>8</v>
      </c>
      <c r="B12" s="717" t="s">
        <v>717</v>
      </c>
      <c r="C12" s="576"/>
      <c r="D12" s="576"/>
      <c r="E12" s="576"/>
      <c r="F12" s="576"/>
      <c r="G12" s="576"/>
      <c r="H12" s="576"/>
      <c r="I12" s="576"/>
      <c r="J12" s="576"/>
      <c r="K12" s="576"/>
      <c r="L12" s="576"/>
    </row>
    <row r="13" spans="1:12">
      <c r="A13" s="715">
        <f t="shared" si="0"/>
        <v>9</v>
      </c>
      <c r="B13" s="717" t="s">
        <v>718</v>
      </c>
      <c r="C13" s="576"/>
      <c r="D13" s="576"/>
      <c r="E13" s="576"/>
      <c r="F13" s="576"/>
      <c r="G13" s="576"/>
      <c r="H13" s="576"/>
      <c r="I13" s="576"/>
      <c r="J13" s="576"/>
      <c r="K13" s="576"/>
      <c r="L13" s="576"/>
    </row>
    <row r="14" spans="1:12">
      <c r="A14" s="715">
        <f t="shared" si="0"/>
        <v>10</v>
      </c>
      <c r="B14" s="716" t="s">
        <v>719</v>
      </c>
      <c r="C14" s="576"/>
      <c r="D14" s="576"/>
      <c r="E14" s="576"/>
      <c r="F14" s="576"/>
      <c r="G14" s="576"/>
      <c r="H14" s="576"/>
      <c r="I14" s="576"/>
      <c r="J14" s="576"/>
      <c r="K14" s="576"/>
      <c r="L14" s="576"/>
    </row>
    <row r="15" spans="1:12" ht="30">
      <c r="A15" s="715">
        <f t="shared" si="0"/>
        <v>11</v>
      </c>
      <c r="B15" s="718" t="s">
        <v>930</v>
      </c>
      <c r="C15" s="62">
        <f t="shared" ref="C15:L15" si="1">SUM(C5:C14)</f>
        <v>0</v>
      </c>
      <c r="D15" s="62">
        <f t="shared" si="1"/>
        <v>0</v>
      </c>
      <c r="E15" s="62">
        <f t="shared" si="1"/>
        <v>0</v>
      </c>
      <c r="F15" s="62">
        <f t="shared" si="1"/>
        <v>0</v>
      </c>
      <c r="G15" s="62">
        <f t="shared" si="1"/>
        <v>0</v>
      </c>
      <c r="H15" s="62">
        <f t="shared" si="1"/>
        <v>0</v>
      </c>
      <c r="I15" s="62">
        <f t="shared" si="1"/>
        <v>0</v>
      </c>
      <c r="J15" s="62">
        <f t="shared" si="1"/>
        <v>0</v>
      </c>
      <c r="K15" s="62">
        <f t="shared" si="1"/>
        <v>0</v>
      </c>
      <c r="L15" s="62">
        <f t="shared" si="1"/>
        <v>0</v>
      </c>
    </row>
    <row r="16" spans="1:12">
      <c r="B16" s="720"/>
      <c r="C16" s="584"/>
      <c r="D16" s="584"/>
      <c r="E16" s="584"/>
      <c r="F16" s="584"/>
      <c r="G16" s="584"/>
      <c r="H16" s="584"/>
      <c r="I16" s="584"/>
      <c r="J16" s="584"/>
      <c r="K16" s="584"/>
      <c r="L16" s="584"/>
    </row>
    <row r="17" spans="1:78">
      <c r="A17" s="713" t="s">
        <v>720</v>
      </c>
      <c r="B17" s="721"/>
      <c r="C17" s="584"/>
      <c r="D17" s="584"/>
      <c r="E17" s="584"/>
      <c r="F17" s="584"/>
      <c r="G17" s="584"/>
      <c r="H17" s="584"/>
      <c r="I17" s="584"/>
      <c r="J17" s="584"/>
      <c r="K17" s="584"/>
      <c r="L17" s="584"/>
      <c r="BZ17" s="570"/>
    </row>
    <row r="18" spans="1:78">
      <c r="A18" s="715">
        <f>A15+1</f>
        <v>12</v>
      </c>
      <c r="B18" s="716" t="s">
        <v>721</v>
      </c>
      <c r="C18" s="577"/>
      <c r="D18" s="577"/>
      <c r="E18" s="577"/>
      <c r="F18" s="577"/>
      <c r="G18" s="577"/>
      <c r="H18" s="577"/>
      <c r="I18" s="577"/>
      <c r="J18" s="577"/>
      <c r="K18" s="577"/>
      <c r="L18" s="577"/>
      <c r="BZ18" s="570"/>
    </row>
    <row r="19" spans="1:78" ht="30">
      <c r="A19" s="715">
        <f t="shared" ref="A19:A32" si="2">A18+1</f>
        <v>13</v>
      </c>
      <c r="B19" s="716" t="s">
        <v>722</v>
      </c>
      <c r="C19" s="577"/>
      <c r="D19" s="577"/>
      <c r="E19" s="577"/>
      <c r="F19" s="577"/>
      <c r="G19" s="577"/>
      <c r="H19" s="577"/>
      <c r="I19" s="577"/>
      <c r="J19" s="577"/>
      <c r="K19" s="577"/>
      <c r="L19" s="577"/>
      <c r="BZ19" s="570"/>
    </row>
    <row r="20" spans="1:78">
      <c r="A20" s="715">
        <f t="shared" si="2"/>
        <v>14</v>
      </c>
      <c r="B20" s="716" t="s">
        <v>723</v>
      </c>
      <c r="C20" s="577"/>
      <c r="D20" s="577"/>
      <c r="E20" s="577"/>
      <c r="F20" s="577"/>
      <c r="G20" s="577"/>
      <c r="H20" s="577"/>
      <c r="I20" s="577"/>
      <c r="J20" s="577"/>
      <c r="K20" s="577"/>
      <c r="L20" s="577"/>
      <c r="BZ20" s="570"/>
    </row>
    <row r="21" spans="1:78" ht="45">
      <c r="A21" s="715">
        <f t="shared" si="2"/>
        <v>15</v>
      </c>
      <c r="B21" s="716" t="s">
        <v>724</v>
      </c>
      <c r="C21" s="577"/>
      <c r="D21" s="577"/>
      <c r="E21" s="577"/>
      <c r="F21" s="577"/>
      <c r="G21" s="577"/>
      <c r="H21" s="577"/>
      <c r="I21" s="577"/>
      <c r="J21" s="577"/>
      <c r="K21" s="577"/>
      <c r="L21" s="577"/>
      <c r="BZ21" s="570"/>
    </row>
    <row r="22" spans="1:78">
      <c r="A22" s="715">
        <f t="shared" si="2"/>
        <v>16</v>
      </c>
      <c r="B22" s="722" t="s">
        <v>725</v>
      </c>
      <c r="C22" s="168">
        <f t="shared" ref="C22:L22" si="3">MAX(C23,C24)</f>
        <v>0</v>
      </c>
      <c r="D22" s="168">
        <f t="shared" si="3"/>
        <v>0</v>
      </c>
      <c r="E22" s="168">
        <f t="shared" si="3"/>
        <v>0</v>
      </c>
      <c r="F22" s="168">
        <f t="shared" si="3"/>
        <v>0</v>
      </c>
      <c r="G22" s="168">
        <f t="shared" si="3"/>
        <v>0</v>
      </c>
      <c r="H22" s="168">
        <f t="shared" si="3"/>
        <v>0</v>
      </c>
      <c r="I22" s="168">
        <f t="shared" si="3"/>
        <v>0</v>
      </c>
      <c r="J22" s="168">
        <f t="shared" si="3"/>
        <v>0</v>
      </c>
      <c r="K22" s="168">
        <f t="shared" si="3"/>
        <v>0</v>
      </c>
      <c r="L22" s="168">
        <f t="shared" si="3"/>
        <v>0</v>
      </c>
      <c r="BZ22" s="570"/>
    </row>
    <row r="23" spans="1:78">
      <c r="A23" s="715">
        <f t="shared" si="2"/>
        <v>17</v>
      </c>
      <c r="B23" s="717" t="s">
        <v>726</v>
      </c>
      <c r="C23" s="577"/>
      <c r="D23" s="577"/>
      <c r="E23" s="577"/>
      <c r="F23" s="577"/>
      <c r="G23" s="577"/>
      <c r="H23" s="577"/>
      <c r="I23" s="577"/>
      <c r="J23" s="577"/>
      <c r="K23" s="577"/>
      <c r="L23" s="577"/>
      <c r="BZ23" s="570"/>
    </row>
    <row r="24" spans="1:78">
      <c r="A24" s="715">
        <f t="shared" si="2"/>
        <v>18</v>
      </c>
      <c r="B24" s="717" t="s">
        <v>727</v>
      </c>
      <c r="C24" s="577"/>
      <c r="D24" s="577"/>
      <c r="E24" s="577"/>
      <c r="F24" s="577"/>
      <c r="G24" s="577"/>
      <c r="H24" s="577"/>
      <c r="I24" s="577"/>
      <c r="J24" s="577"/>
      <c r="K24" s="577"/>
      <c r="L24" s="577"/>
      <c r="BZ24" s="570"/>
    </row>
    <row r="25" spans="1:78" ht="30">
      <c r="A25" s="715">
        <f t="shared" si="2"/>
        <v>19</v>
      </c>
      <c r="B25" s="716" t="s">
        <v>728</v>
      </c>
      <c r="C25" s="62">
        <f t="shared" ref="C25:L25" si="4">SUM(C26:C31)</f>
        <v>0</v>
      </c>
      <c r="D25" s="62">
        <f t="shared" si="4"/>
        <v>0</v>
      </c>
      <c r="E25" s="62">
        <f t="shared" si="4"/>
        <v>0</v>
      </c>
      <c r="F25" s="62">
        <f t="shared" si="4"/>
        <v>0</v>
      </c>
      <c r="G25" s="62">
        <f t="shared" si="4"/>
        <v>0</v>
      </c>
      <c r="H25" s="62">
        <f t="shared" si="4"/>
        <v>0</v>
      </c>
      <c r="I25" s="62">
        <f t="shared" si="4"/>
        <v>0</v>
      </c>
      <c r="J25" s="62">
        <f t="shared" si="4"/>
        <v>0</v>
      </c>
      <c r="K25" s="62">
        <f t="shared" si="4"/>
        <v>0</v>
      </c>
      <c r="L25" s="62">
        <f t="shared" si="4"/>
        <v>0</v>
      </c>
      <c r="BZ25" s="570"/>
    </row>
    <row r="26" spans="1:78">
      <c r="A26" s="715">
        <f t="shared" si="2"/>
        <v>20</v>
      </c>
      <c r="B26" s="717" t="s">
        <v>729</v>
      </c>
      <c r="C26" s="577"/>
      <c r="D26" s="577"/>
      <c r="E26" s="577"/>
      <c r="F26" s="577"/>
      <c r="G26" s="577"/>
      <c r="H26" s="577"/>
      <c r="I26" s="577"/>
      <c r="J26" s="577"/>
      <c r="K26" s="577"/>
      <c r="L26" s="577"/>
      <c r="BZ26" s="570"/>
    </row>
    <row r="27" spans="1:78" ht="30">
      <c r="A27" s="715">
        <f t="shared" si="2"/>
        <v>21</v>
      </c>
      <c r="B27" s="717" t="s">
        <v>730</v>
      </c>
      <c r="C27" s="577"/>
      <c r="D27" s="577"/>
      <c r="E27" s="577"/>
      <c r="F27" s="577"/>
      <c r="G27" s="577"/>
      <c r="H27" s="577"/>
      <c r="I27" s="577"/>
      <c r="J27" s="577"/>
      <c r="K27" s="577"/>
      <c r="L27" s="577"/>
      <c r="BZ27" s="570"/>
    </row>
    <row r="28" spans="1:78" ht="30">
      <c r="A28" s="715">
        <f t="shared" si="2"/>
        <v>22</v>
      </c>
      <c r="B28" s="717" t="s">
        <v>731</v>
      </c>
      <c r="C28" s="577"/>
      <c r="D28" s="577"/>
      <c r="E28" s="577"/>
      <c r="F28" s="577"/>
      <c r="G28" s="577"/>
      <c r="H28" s="577"/>
      <c r="I28" s="577"/>
      <c r="J28" s="577"/>
      <c r="K28" s="577"/>
      <c r="L28" s="577"/>
      <c r="BZ28" s="570"/>
    </row>
    <row r="29" spans="1:78">
      <c r="A29" s="715">
        <f t="shared" si="2"/>
        <v>23</v>
      </c>
      <c r="B29" s="717" t="s">
        <v>732</v>
      </c>
      <c r="C29" s="577"/>
      <c r="D29" s="577"/>
      <c r="E29" s="577"/>
      <c r="F29" s="577"/>
      <c r="G29" s="577"/>
      <c r="H29" s="577"/>
      <c r="I29" s="577"/>
      <c r="J29" s="577"/>
      <c r="K29" s="577"/>
      <c r="L29" s="577"/>
      <c r="BZ29" s="570"/>
    </row>
    <row r="30" spans="1:78">
      <c r="A30" s="715">
        <f t="shared" si="2"/>
        <v>24</v>
      </c>
      <c r="B30" s="717" t="s">
        <v>733</v>
      </c>
      <c r="C30" s="577"/>
      <c r="D30" s="577"/>
      <c r="E30" s="577"/>
      <c r="F30" s="577"/>
      <c r="G30" s="577"/>
      <c r="H30" s="577"/>
      <c r="I30" s="577"/>
      <c r="J30" s="577"/>
      <c r="K30" s="577"/>
      <c r="L30" s="577"/>
      <c r="BZ30" s="570"/>
    </row>
    <row r="31" spans="1:78">
      <c r="A31" s="715">
        <f t="shared" si="2"/>
        <v>25</v>
      </c>
      <c r="B31" s="717" t="s">
        <v>241</v>
      </c>
      <c r="C31" s="577"/>
      <c r="D31" s="577"/>
      <c r="E31" s="577"/>
      <c r="F31" s="577"/>
      <c r="G31" s="577"/>
      <c r="H31" s="577"/>
      <c r="I31" s="577"/>
      <c r="J31" s="577"/>
      <c r="K31" s="577"/>
      <c r="L31" s="577"/>
      <c r="BZ31" s="570"/>
    </row>
    <row r="32" spans="1:78" ht="30">
      <c r="A32" s="715">
        <f t="shared" si="2"/>
        <v>26</v>
      </c>
      <c r="B32" s="716" t="s">
        <v>734</v>
      </c>
      <c r="C32" s="577"/>
      <c r="D32" s="577"/>
      <c r="E32" s="577"/>
      <c r="F32" s="577"/>
      <c r="G32" s="577"/>
      <c r="H32" s="577"/>
      <c r="I32" s="577"/>
      <c r="J32" s="577"/>
      <c r="K32" s="577"/>
      <c r="L32" s="577"/>
      <c r="BZ32" s="570"/>
    </row>
    <row r="33" spans="1:78">
      <c r="A33" s="715">
        <v>27</v>
      </c>
      <c r="B33" s="721" t="s">
        <v>931</v>
      </c>
      <c r="C33" s="62">
        <f>C18+C19+C20+C21+C22+C25+C32</f>
        <v>0</v>
      </c>
      <c r="D33" s="62">
        <f t="shared" ref="D33:L33" si="5">D18+D19+D20+D21+D22+D25+D32</f>
        <v>0</v>
      </c>
      <c r="E33" s="62">
        <f t="shared" si="5"/>
        <v>0</v>
      </c>
      <c r="F33" s="62">
        <f t="shared" si="5"/>
        <v>0</v>
      </c>
      <c r="G33" s="62">
        <f t="shared" si="5"/>
        <v>0</v>
      </c>
      <c r="H33" s="62">
        <f t="shared" si="5"/>
        <v>0</v>
      </c>
      <c r="I33" s="62">
        <f t="shared" si="5"/>
        <v>0</v>
      </c>
      <c r="J33" s="62">
        <f t="shared" si="5"/>
        <v>0</v>
      </c>
      <c r="K33" s="62">
        <f t="shared" si="5"/>
        <v>0</v>
      </c>
      <c r="L33" s="62">
        <f t="shared" si="5"/>
        <v>0</v>
      </c>
      <c r="BZ33" s="570"/>
    </row>
    <row r="34" spans="1:78">
      <c r="B34" s="720"/>
      <c r="C34" s="585"/>
      <c r="D34" s="585"/>
      <c r="E34" s="585"/>
      <c r="F34" s="585"/>
      <c r="G34" s="585"/>
      <c r="H34" s="585"/>
      <c r="I34" s="585"/>
      <c r="J34" s="585"/>
      <c r="K34" s="585"/>
      <c r="L34" s="585"/>
      <c r="BZ34" s="570"/>
    </row>
    <row r="35" spans="1:78" ht="45">
      <c r="A35" s="715">
        <v>28</v>
      </c>
      <c r="B35" s="721" t="s">
        <v>906</v>
      </c>
      <c r="C35" s="577"/>
      <c r="D35" s="577"/>
      <c r="E35" s="577"/>
      <c r="F35" s="577"/>
      <c r="G35" s="577"/>
      <c r="H35" s="577"/>
      <c r="I35" s="577"/>
      <c r="J35" s="577"/>
      <c r="K35" s="577"/>
      <c r="L35" s="577"/>
      <c r="BZ35" s="570"/>
    </row>
    <row r="36" spans="1:78">
      <c r="A36" s="715">
        <v>29</v>
      </c>
      <c r="B36" s="721" t="s">
        <v>736</v>
      </c>
      <c r="C36" s="577"/>
      <c r="D36" s="577"/>
      <c r="E36" s="577"/>
      <c r="F36" s="577"/>
      <c r="G36" s="577"/>
      <c r="H36" s="577"/>
      <c r="I36" s="577"/>
      <c r="J36" s="577"/>
      <c r="K36" s="577"/>
      <c r="L36" s="577"/>
      <c r="BZ36" s="570"/>
    </row>
    <row r="37" spans="1:78" ht="30">
      <c r="A37" s="715">
        <v>30</v>
      </c>
      <c r="B37" s="721" t="s">
        <v>905</v>
      </c>
      <c r="C37" s="62">
        <f>C15+C33-C35-C36</f>
        <v>0</v>
      </c>
      <c r="D37" s="62">
        <f t="shared" ref="D37:L37" si="6">D15+D33-D35-D36</f>
        <v>0</v>
      </c>
      <c r="E37" s="62">
        <f t="shared" si="6"/>
        <v>0</v>
      </c>
      <c r="F37" s="62">
        <f t="shared" si="6"/>
        <v>0</v>
      </c>
      <c r="G37" s="62">
        <f t="shared" si="6"/>
        <v>0</v>
      </c>
      <c r="H37" s="62">
        <f t="shared" si="6"/>
        <v>0</v>
      </c>
      <c r="I37" s="62">
        <f t="shared" si="6"/>
        <v>0</v>
      </c>
      <c r="J37" s="62">
        <f t="shared" si="6"/>
        <v>0</v>
      </c>
      <c r="K37" s="62">
        <f t="shared" si="6"/>
        <v>0</v>
      </c>
      <c r="L37" s="62">
        <f t="shared" si="6"/>
        <v>0</v>
      </c>
      <c r="BZ37" s="570"/>
    </row>
    <row r="38" spans="1:78">
      <c r="B38" s="723"/>
      <c r="C38" s="585"/>
      <c r="D38" s="585"/>
      <c r="E38" s="585"/>
      <c r="F38" s="585"/>
      <c r="G38" s="585"/>
      <c r="H38" s="585"/>
      <c r="I38" s="585"/>
      <c r="J38" s="585"/>
      <c r="K38" s="585"/>
      <c r="L38" s="585"/>
      <c r="BZ38" s="570"/>
    </row>
    <row r="39" spans="1:78">
      <c r="A39" s="724" t="s">
        <v>1087</v>
      </c>
      <c r="B39" s="725"/>
      <c r="C39" s="585"/>
      <c r="D39" s="585"/>
      <c r="E39" s="585"/>
      <c r="F39" s="585"/>
      <c r="G39" s="585"/>
      <c r="H39" s="585"/>
      <c r="I39" s="585"/>
      <c r="J39" s="585"/>
      <c r="K39" s="585"/>
      <c r="L39" s="585"/>
    </row>
    <row r="40" spans="1:78" ht="45">
      <c r="A40" s="715">
        <f>A37+1</f>
        <v>31</v>
      </c>
      <c r="B40" s="717" t="s">
        <v>737</v>
      </c>
      <c r="C40" s="577"/>
      <c r="D40" s="577"/>
      <c r="E40" s="577"/>
      <c r="F40" s="577"/>
      <c r="G40" s="577"/>
      <c r="H40" s="577"/>
      <c r="I40" s="577"/>
      <c r="J40" s="577"/>
      <c r="K40" s="577"/>
      <c r="L40" s="577"/>
    </row>
    <row r="41" spans="1:78" ht="30">
      <c r="B41" s="726" t="s">
        <v>738</v>
      </c>
      <c r="C41" s="586"/>
      <c r="D41" s="586"/>
      <c r="E41" s="586"/>
      <c r="F41" s="586"/>
      <c r="G41" s="586"/>
      <c r="H41" s="586"/>
      <c r="I41" s="586"/>
      <c r="J41" s="586"/>
      <c r="K41" s="586"/>
      <c r="L41" s="586"/>
    </row>
    <row r="42" spans="1:78" s="582" customFormat="1">
      <c r="A42" s="715">
        <f>A40+1</f>
        <v>32</v>
      </c>
      <c r="B42" s="727" t="s">
        <v>670</v>
      </c>
      <c r="C42" s="576"/>
      <c r="D42" s="577"/>
      <c r="E42" s="577"/>
      <c r="F42" s="577"/>
      <c r="G42" s="577"/>
      <c r="H42" s="577"/>
      <c r="I42" s="577"/>
      <c r="J42" s="577"/>
      <c r="K42" s="577"/>
      <c r="L42" s="577"/>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581"/>
      <c r="AM42" s="581"/>
      <c r="AN42" s="581"/>
      <c r="AO42" s="581"/>
      <c r="AP42" s="581"/>
      <c r="AQ42" s="581"/>
      <c r="AR42" s="581"/>
      <c r="AS42" s="581"/>
      <c r="AT42" s="581"/>
      <c r="AU42" s="581"/>
      <c r="AV42" s="581"/>
      <c r="AW42" s="581"/>
      <c r="AX42" s="581"/>
      <c r="AY42" s="581"/>
      <c r="AZ42" s="581"/>
      <c r="BA42" s="581"/>
      <c r="BB42" s="581"/>
      <c r="BC42" s="581"/>
      <c r="BD42" s="581"/>
      <c r="BE42" s="581"/>
      <c r="BF42" s="581"/>
      <c r="BG42" s="581"/>
      <c r="BH42" s="581"/>
      <c r="BI42" s="581"/>
      <c r="BJ42" s="581"/>
      <c r="BK42" s="581"/>
      <c r="BL42" s="581"/>
      <c r="BM42" s="581"/>
      <c r="BN42" s="581"/>
      <c r="BO42" s="581"/>
      <c r="BP42" s="581"/>
      <c r="BQ42" s="581"/>
      <c r="BR42" s="581"/>
      <c r="BS42" s="581"/>
      <c r="BT42" s="581"/>
      <c r="BU42" s="581"/>
      <c r="BV42" s="581"/>
      <c r="BW42" s="581"/>
      <c r="BX42" s="581"/>
      <c r="BY42" s="581"/>
    </row>
    <row r="43" spans="1:78" s="582" customFormat="1">
      <c r="A43" s="715">
        <f t="shared" ref="A43:A49" si="7">A42+1</f>
        <v>33</v>
      </c>
      <c r="B43" s="727" t="s">
        <v>671</v>
      </c>
      <c r="C43" s="576"/>
      <c r="D43" s="577"/>
      <c r="E43" s="577"/>
      <c r="F43" s="577"/>
      <c r="G43" s="577"/>
      <c r="H43" s="577"/>
      <c r="I43" s="577"/>
      <c r="J43" s="577"/>
      <c r="K43" s="577"/>
      <c r="L43" s="577"/>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1"/>
      <c r="AL43" s="581"/>
      <c r="AM43" s="581"/>
      <c r="AN43" s="581"/>
      <c r="AO43" s="581"/>
      <c r="AP43" s="581"/>
      <c r="AQ43" s="581"/>
      <c r="AR43" s="581"/>
      <c r="AS43" s="581"/>
      <c r="AT43" s="581"/>
      <c r="AU43" s="581"/>
      <c r="AV43" s="581"/>
      <c r="AW43" s="581"/>
      <c r="AX43" s="581"/>
      <c r="AY43" s="581"/>
      <c r="AZ43" s="581"/>
      <c r="BA43" s="581"/>
      <c r="BB43" s="581"/>
      <c r="BC43" s="581"/>
      <c r="BD43" s="581"/>
      <c r="BE43" s="581"/>
      <c r="BF43" s="581"/>
      <c r="BG43" s="581"/>
      <c r="BH43" s="581"/>
      <c r="BI43" s="581"/>
      <c r="BJ43" s="581"/>
      <c r="BK43" s="581"/>
      <c r="BL43" s="581"/>
      <c r="BM43" s="581"/>
      <c r="BN43" s="581"/>
      <c r="BO43" s="581"/>
      <c r="BP43" s="581"/>
      <c r="BQ43" s="581"/>
      <c r="BR43" s="581"/>
      <c r="BS43" s="581"/>
      <c r="BT43" s="581"/>
      <c r="BU43" s="581"/>
      <c r="BV43" s="581"/>
      <c r="BW43" s="581"/>
      <c r="BX43" s="581"/>
      <c r="BY43" s="581"/>
    </row>
    <row r="44" spans="1:78" s="582" customFormat="1">
      <c r="A44" s="715">
        <f t="shared" si="7"/>
        <v>34</v>
      </c>
      <c r="B44" s="727" t="s">
        <v>739</v>
      </c>
      <c r="C44" s="576"/>
      <c r="D44" s="577"/>
      <c r="E44" s="577"/>
      <c r="F44" s="577"/>
      <c r="G44" s="577"/>
      <c r="H44" s="577"/>
      <c r="I44" s="577"/>
      <c r="J44" s="577"/>
      <c r="K44" s="577"/>
      <c r="L44" s="577"/>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1"/>
      <c r="AL44" s="581"/>
      <c r="AM44" s="581"/>
      <c r="AN44" s="581"/>
      <c r="AO44" s="581"/>
      <c r="AP44" s="581"/>
      <c r="AQ44" s="581"/>
      <c r="AR44" s="581"/>
      <c r="AS44" s="581"/>
      <c r="AT44" s="581"/>
      <c r="AU44" s="581"/>
      <c r="AV44" s="581"/>
      <c r="AW44" s="581"/>
      <c r="AX44" s="581"/>
      <c r="AY44" s="581"/>
      <c r="AZ44" s="581"/>
      <c r="BA44" s="581"/>
      <c r="BB44" s="581"/>
      <c r="BC44" s="581"/>
      <c r="BD44" s="581"/>
      <c r="BE44" s="581"/>
      <c r="BF44" s="581"/>
      <c r="BG44" s="581"/>
      <c r="BH44" s="581"/>
      <c r="BI44" s="581"/>
      <c r="BJ44" s="581"/>
      <c r="BK44" s="581"/>
      <c r="BL44" s="581"/>
      <c r="BM44" s="581"/>
      <c r="BN44" s="581"/>
      <c r="BO44" s="581"/>
      <c r="BP44" s="581"/>
      <c r="BQ44" s="581"/>
      <c r="BR44" s="581"/>
      <c r="BS44" s="581"/>
      <c r="BT44" s="581"/>
      <c r="BU44" s="581"/>
      <c r="BV44" s="581"/>
      <c r="BW44" s="581"/>
      <c r="BX44" s="581"/>
      <c r="BY44" s="581"/>
    </row>
    <row r="45" spans="1:78" s="582" customFormat="1">
      <c r="A45" s="715">
        <f t="shared" si="7"/>
        <v>35</v>
      </c>
      <c r="B45" s="727" t="s">
        <v>740</v>
      </c>
      <c r="C45" s="576"/>
      <c r="D45" s="577"/>
      <c r="E45" s="577"/>
      <c r="F45" s="577"/>
      <c r="G45" s="577"/>
      <c r="H45" s="577"/>
      <c r="I45" s="577"/>
      <c r="J45" s="577"/>
      <c r="K45" s="577"/>
      <c r="L45" s="577"/>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1"/>
      <c r="AL45" s="581"/>
      <c r="AM45" s="581"/>
      <c r="AN45" s="581"/>
      <c r="AO45" s="581"/>
      <c r="AP45" s="581"/>
      <c r="AQ45" s="581"/>
      <c r="AR45" s="581"/>
      <c r="AS45" s="581"/>
      <c r="AT45" s="581"/>
      <c r="AU45" s="581"/>
      <c r="AV45" s="581"/>
      <c r="AW45" s="581"/>
      <c r="AX45" s="581"/>
      <c r="AY45" s="581"/>
      <c r="AZ45" s="581"/>
      <c r="BA45" s="581"/>
      <c r="BB45" s="581"/>
      <c r="BC45" s="581"/>
      <c r="BD45" s="581"/>
      <c r="BE45" s="581"/>
      <c r="BF45" s="581"/>
      <c r="BG45" s="581"/>
      <c r="BH45" s="581"/>
      <c r="BI45" s="581"/>
      <c r="BJ45" s="581"/>
      <c r="BK45" s="581"/>
      <c r="BL45" s="581"/>
      <c r="BM45" s="581"/>
      <c r="BN45" s="581"/>
      <c r="BO45" s="581"/>
      <c r="BP45" s="581"/>
      <c r="BQ45" s="581"/>
      <c r="BR45" s="581"/>
      <c r="BS45" s="581"/>
      <c r="BT45" s="581"/>
      <c r="BU45" s="581"/>
      <c r="BV45" s="581"/>
      <c r="BW45" s="581"/>
      <c r="BX45" s="581"/>
      <c r="BY45" s="581"/>
    </row>
    <row r="46" spans="1:78" s="582" customFormat="1">
      <c r="A46" s="715">
        <f t="shared" si="7"/>
        <v>36</v>
      </c>
      <c r="B46" s="727" t="s">
        <v>741</v>
      </c>
      <c r="C46" s="576"/>
      <c r="D46" s="577"/>
      <c r="E46" s="577"/>
      <c r="F46" s="577"/>
      <c r="G46" s="577"/>
      <c r="H46" s="577"/>
      <c r="I46" s="577"/>
      <c r="J46" s="577"/>
      <c r="K46" s="577"/>
      <c r="L46" s="577"/>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1"/>
      <c r="AL46" s="581"/>
      <c r="AM46" s="581"/>
      <c r="AN46" s="581"/>
      <c r="AO46" s="581"/>
      <c r="AP46" s="581"/>
      <c r="AQ46" s="581"/>
      <c r="AR46" s="581"/>
      <c r="AS46" s="581"/>
      <c r="AT46" s="581"/>
      <c r="AU46" s="581"/>
      <c r="AV46" s="581"/>
      <c r="AW46" s="581"/>
      <c r="AX46" s="581"/>
      <c r="AY46" s="581"/>
      <c r="AZ46" s="581"/>
      <c r="BA46" s="581"/>
      <c r="BB46" s="581"/>
      <c r="BC46" s="581"/>
      <c r="BD46" s="581"/>
      <c r="BE46" s="581"/>
      <c r="BF46" s="581"/>
      <c r="BG46" s="581"/>
      <c r="BH46" s="581"/>
      <c r="BI46" s="581"/>
      <c r="BJ46" s="581"/>
      <c r="BK46" s="581"/>
      <c r="BL46" s="581"/>
      <c r="BM46" s="581"/>
      <c r="BN46" s="581"/>
      <c r="BO46" s="581"/>
      <c r="BP46" s="581"/>
      <c r="BQ46" s="581"/>
      <c r="BR46" s="581"/>
      <c r="BS46" s="581"/>
      <c r="BT46" s="581"/>
      <c r="BU46" s="581"/>
      <c r="BV46" s="581"/>
      <c r="BW46" s="581"/>
      <c r="BX46" s="581"/>
      <c r="BY46" s="581"/>
    </row>
    <row r="47" spans="1:78" s="582" customFormat="1">
      <c r="A47" s="715">
        <f t="shared" si="7"/>
        <v>37</v>
      </c>
      <c r="B47" s="727" t="s">
        <v>742</v>
      </c>
      <c r="C47" s="576"/>
      <c r="D47" s="577"/>
      <c r="E47" s="577"/>
      <c r="F47" s="577"/>
      <c r="G47" s="577"/>
      <c r="H47" s="577"/>
      <c r="I47" s="577"/>
      <c r="J47" s="577"/>
      <c r="K47" s="577"/>
      <c r="L47" s="577"/>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1"/>
      <c r="AL47" s="581"/>
      <c r="AM47" s="581"/>
      <c r="AN47" s="581"/>
      <c r="AO47" s="581"/>
      <c r="AP47" s="581"/>
      <c r="AQ47" s="581"/>
      <c r="AR47" s="581"/>
      <c r="AS47" s="581"/>
      <c r="AT47" s="581"/>
      <c r="AU47" s="581"/>
      <c r="AV47" s="581"/>
      <c r="AW47" s="581"/>
      <c r="AX47" s="581"/>
      <c r="AY47" s="581"/>
      <c r="AZ47" s="581"/>
      <c r="BA47" s="581"/>
      <c r="BB47" s="581"/>
      <c r="BC47" s="581"/>
      <c r="BD47" s="581"/>
      <c r="BE47" s="581"/>
      <c r="BF47" s="581"/>
      <c r="BG47" s="581"/>
      <c r="BH47" s="581"/>
      <c r="BI47" s="581"/>
      <c r="BJ47" s="581"/>
      <c r="BK47" s="581"/>
      <c r="BL47" s="581"/>
      <c r="BM47" s="581"/>
      <c r="BN47" s="581"/>
      <c r="BO47" s="581"/>
      <c r="BP47" s="581"/>
      <c r="BQ47" s="581"/>
      <c r="BR47" s="581"/>
      <c r="BS47" s="581"/>
      <c r="BT47" s="581"/>
      <c r="BU47" s="581"/>
      <c r="BV47" s="581"/>
      <c r="BW47" s="581"/>
      <c r="BX47" s="581"/>
      <c r="BY47" s="581"/>
    </row>
    <row r="48" spans="1:78" s="582" customFormat="1" ht="30">
      <c r="A48" s="715">
        <f t="shared" si="7"/>
        <v>38</v>
      </c>
      <c r="B48" s="727" t="s">
        <v>743</v>
      </c>
      <c r="C48" s="576"/>
      <c r="D48" s="577"/>
      <c r="E48" s="577"/>
      <c r="F48" s="577"/>
      <c r="G48" s="577"/>
      <c r="H48" s="577"/>
      <c r="I48" s="577"/>
      <c r="J48" s="577"/>
      <c r="K48" s="577"/>
      <c r="L48" s="577"/>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1"/>
      <c r="AY48" s="581"/>
      <c r="AZ48" s="581"/>
      <c r="BA48" s="581"/>
      <c r="BB48" s="581"/>
      <c r="BC48" s="581"/>
      <c r="BD48" s="581"/>
      <c r="BE48" s="581"/>
      <c r="BF48" s="581"/>
      <c r="BG48" s="581"/>
      <c r="BH48" s="581"/>
      <c r="BI48" s="581"/>
      <c r="BJ48" s="581"/>
      <c r="BK48" s="581"/>
      <c r="BL48" s="581"/>
      <c r="BM48" s="581"/>
      <c r="BN48" s="581"/>
      <c r="BO48" s="581"/>
      <c r="BP48" s="581"/>
      <c r="BQ48" s="581"/>
      <c r="BR48" s="581"/>
      <c r="BS48" s="581"/>
      <c r="BT48" s="581"/>
      <c r="BU48" s="581"/>
      <c r="BV48" s="581"/>
      <c r="BW48" s="581"/>
      <c r="BX48" s="581"/>
      <c r="BY48" s="581"/>
    </row>
    <row r="49" spans="1:77" s="582" customFormat="1" ht="30">
      <c r="A49" s="715">
        <f t="shared" si="7"/>
        <v>39</v>
      </c>
      <c r="B49" s="727" t="s">
        <v>744</v>
      </c>
      <c r="C49" s="576"/>
      <c r="D49" s="577"/>
      <c r="E49" s="577"/>
      <c r="F49" s="577"/>
      <c r="G49" s="577"/>
      <c r="H49" s="577"/>
      <c r="I49" s="577"/>
      <c r="J49" s="577"/>
      <c r="K49" s="577"/>
      <c r="L49" s="577"/>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1"/>
      <c r="AY49" s="581"/>
      <c r="AZ49" s="581"/>
      <c r="BA49" s="581"/>
      <c r="BB49" s="581"/>
      <c r="BC49" s="581"/>
      <c r="BD49" s="581"/>
      <c r="BE49" s="581"/>
      <c r="BF49" s="581"/>
      <c r="BG49" s="581"/>
      <c r="BH49" s="581"/>
      <c r="BI49" s="581"/>
      <c r="BJ49" s="581"/>
      <c r="BK49" s="581"/>
      <c r="BL49" s="581"/>
      <c r="BM49" s="581"/>
      <c r="BN49" s="581"/>
      <c r="BO49" s="581"/>
      <c r="BP49" s="581"/>
      <c r="BQ49" s="581"/>
      <c r="BR49" s="581"/>
      <c r="BS49" s="581"/>
      <c r="BT49" s="581"/>
      <c r="BU49" s="581"/>
      <c r="BV49" s="581"/>
      <c r="BW49" s="581"/>
      <c r="BX49" s="581"/>
      <c r="BY49" s="581"/>
    </row>
  </sheetData>
  <mergeCells count="1">
    <mergeCell ref="D1:L1"/>
  </mergeCells>
  <pageMargins left="0.25" right="0.25" top="0.75" bottom="0.75" header="0.3" footer="0.3"/>
  <pageSetup scale="91" fitToHeight="0" pageOrder="overThenDown" orientation="landscape" r:id="rId1"/>
  <headerFooter scaleWithDoc="0">
    <oddHeader>&amp;L&amp;"-,Bold"FR Y-14A Schedule A.1.c.1 - General RWA</oddHeader>
  </headerFooter>
  <rowBreaks count="2" manualBreakCount="2">
    <brk id="16" max="12" man="1"/>
    <brk id="3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Z199"/>
  <sheetViews>
    <sheetView view="pageBreakPreview" zoomScale="70" zoomScaleNormal="85" zoomScaleSheetLayoutView="70" workbookViewId="0"/>
  </sheetViews>
  <sheetFormatPr defaultRowHeight="15"/>
  <cols>
    <col min="1" max="1" width="4.28515625" style="719" customWidth="1"/>
    <col min="2" max="2" width="44.28515625" style="714" customWidth="1"/>
    <col min="3" max="3" width="2.7109375" style="574" customWidth="1"/>
    <col min="4" max="13" width="10.5703125" style="570" bestFit="1" customWidth="1"/>
    <col min="14" max="78" width="9.140625" style="570"/>
    <col min="79" max="16384" width="9.140625" style="571"/>
  </cols>
  <sheetData>
    <row r="1" spans="1:13">
      <c r="A1" s="709"/>
      <c r="B1" s="710"/>
      <c r="C1" s="570"/>
      <c r="D1" s="666" t="s">
        <v>1073</v>
      </c>
      <c r="E1" s="1011" t="s">
        <v>27</v>
      </c>
      <c r="F1" s="1011"/>
      <c r="G1" s="1011"/>
      <c r="H1" s="1011"/>
      <c r="I1" s="1011"/>
      <c r="J1" s="1011"/>
      <c r="K1" s="1011"/>
      <c r="L1" s="1011"/>
      <c r="M1" s="1011"/>
    </row>
    <row r="2" spans="1:13" ht="15.75" thickBot="1">
      <c r="A2" s="711" t="s">
        <v>102</v>
      </c>
      <c r="B2" s="712"/>
      <c r="C2" s="572"/>
      <c r="D2" s="667" t="s">
        <v>699</v>
      </c>
      <c r="E2" s="667" t="s">
        <v>700</v>
      </c>
      <c r="F2" s="667" t="s">
        <v>701</v>
      </c>
      <c r="G2" s="667" t="s">
        <v>702</v>
      </c>
      <c r="H2" s="667" t="s">
        <v>703</v>
      </c>
      <c r="I2" s="667" t="s">
        <v>704</v>
      </c>
      <c r="J2" s="667" t="s">
        <v>705</v>
      </c>
      <c r="K2" s="667" t="s">
        <v>706</v>
      </c>
      <c r="L2" s="667" t="s">
        <v>707</v>
      </c>
      <c r="M2" s="667" t="s">
        <v>708</v>
      </c>
    </row>
    <row r="3" spans="1:13" s="570" customFormat="1" ht="15.75" thickTop="1">
      <c r="A3" s="719"/>
      <c r="B3" s="720"/>
      <c r="C3" s="574"/>
      <c r="D3" s="584"/>
      <c r="E3" s="584"/>
      <c r="F3" s="584"/>
      <c r="G3" s="584"/>
      <c r="H3" s="584"/>
      <c r="I3" s="584"/>
      <c r="J3" s="584"/>
      <c r="K3" s="584"/>
      <c r="L3" s="584"/>
      <c r="M3" s="584"/>
    </row>
    <row r="4" spans="1:13" s="570" customFormat="1">
      <c r="A4" s="713" t="s">
        <v>907</v>
      </c>
      <c r="B4" s="720"/>
      <c r="C4" s="574"/>
      <c r="D4" s="584"/>
      <c r="E4" s="584"/>
      <c r="F4" s="584"/>
      <c r="G4" s="584"/>
      <c r="H4" s="584"/>
      <c r="I4" s="584"/>
      <c r="J4" s="584"/>
      <c r="K4" s="584"/>
      <c r="L4" s="584"/>
      <c r="M4" s="584"/>
    </row>
    <row r="5" spans="1:13" s="570" customFormat="1">
      <c r="A5" s="713"/>
      <c r="B5" s="720"/>
      <c r="C5" s="574"/>
      <c r="D5" s="584"/>
      <c r="E5" s="584"/>
      <c r="F5" s="584"/>
      <c r="G5" s="584"/>
      <c r="H5" s="584"/>
      <c r="I5" s="584"/>
      <c r="J5" s="584"/>
      <c r="K5" s="584"/>
      <c r="L5" s="584"/>
      <c r="M5" s="584"/>
    </row>
    <row r="6" spans="1:13" s="570" customFormat="1">
      <c r="A6" s="713" t="s">
        <v>932</v>
      </c>
      <c r="B6" s="720"/>
      <c r="C6" s="574"/>
      <c r="D6" s="584"/>
      <c r="E6" s="584"/>
      <c r="F6" s="584"/>
      <c r="G6" s="584"/>
      <c r="H6" s="584"/>
      <c r="I6" s="584"/>
      <c r="J6" s="584"/>
      <c r="K6" s="584"/>
      <c r="L6" s="584"/>
      <c r="M6" s="584"/>
    </row>
    <row r="7" spans="1:13" s="570" customFormat="1" ht="30">
      <c r="A7" s="715">
        <v>1</v>
      </c>
      <c r="B7" s="716" t="s">
        <v>933</v>
      </c>
      <c r="C7" s="573"/>
      <c r="D7" s="251"/>
      <c r="E7" s="251"/>
      <c r="F7" s="251"/>
      <c r="G7" s="251"/>
      <c r="H7" s="251"/>
      <c r="I7" s="251"/>
      <c r="J7" s="251"/>
      <c r="K7" s="251"/>
      <c r="L7" s="251"/>
      <c r="M7" s="251"/>
    </row>
    <row r="8" spans="1:13" s="570" customFormat="1" ht="30">
      <c r="A8" s="715">
        <f>A7+1</f>
        <v>2</v>
      </c>
      <c r="B8" s="716" t="s">
        <v>713</v>
      </c>
      <c r="C8" s="573"/>
      <c r="D8" s="251"/>
      <c r="E8" s="251"/>
      <c r="F8" s="251"/>
      <c r="G8" s="251"/>
      <c r="H8" s="251"/>
      <c r="I8" s="251"/>
      <c r="J8" s="251"/>
      <c r="K8" s="251"/>
      <c r="L8" s="251"/>
      <c r="M8" s="251"/>
    </row>
    <row r="9" spans="1:13" s="570" customFormat="1" ht="30">
      <c r="A9" s="728" t="s">
        <v>331</v>
      </c>
      <c r="B9" s="716" t="s">
        <v>934</v>
      </c>
      <c r="C9" s="573"/>
      <c r="D9" s="251"/>
      <c r="E9" s="251"/>
      <c r="F9" s="251"/>
      <c r="G9" s="251"/>
      <c r="H9" s="251"/>
      <c r="I9" s="251"/>
      <c r="J9" s="251"/>
      <c r="K9" s="251"/>
      <c r="L9" s="251"/>
      <c r="M9" s="251"/>
    </row>
    <row r="10" spans="1:13" s="570" customFormat="1" ht="30">
      <c r="A10" s="728" t="s">
        <v>935</v>
      </c>
      <c r="B10" s="716" t="s">
        <v>936</v>
      </c>
      <c r="C10" s="573"/>
      <c r="D10" s="251"/>
      <c r="E10" s="251"/>
      <c r="F10" s="251"/>
      <c r="G10" s="251"/>
      <c r="H10" s="251"/>
      <c r="I10" s="251"/>
      <c r="J10" s="251"/>
      <c r="K10" s="251"/>
      <c r="L10" s="251"/>
      <c r="M10" s="251"/>
    </row>
    <row r="11" spans="1:13" s="570" customFormat="1">
      <c r="A11" s="715"/>
      <c r="B11" s="716"/>
      <c r="C11" s="573"/>
      <c r="D11" s="584"/>
      <c r="E11" s="584"/>
      <c r="F11" s="584"/>
      <c r="G11" s="584"/>
      <c r="H11" s="584"/>
      <c r="I11" s="584"/>
      <c r="J11" s="584"/>
      <c r="K11" s="584"/>
      <c r="L11" s="584"/>
      <c r="M11" s="584"/>
    </row>
    <row r="12" spans="1:13" s="570" customFormat="1">
      <c r="A12" s="715"/>
      <c r="B12" s="718" t="s">
        <v>937</v>
      </c>
      <c r="C12" s="573"/>
      <c r="D12" s="584"/>
      <c r="E12" s="584"/>
      <c r="F12" s="584"/>
      <c r="G12" s="584"/>
      <c r="H12" s="584"/>
      <c r="I12" s="584"/>
      <c r="J12" s="584"/>
      <c r="K12" s="584"/>
      <c r="L12" s="584"/>
      <c r="M12" s="584"/>
    </row>
    <row r="13" spans="1:13" s="570" customFormat="1">
      <c r="A13" s="728" t="s">
        <v>938</v>
      </c>
      <c r="B13" s="716" t="s">
        <v>939</v>
      </c>
      <c r="C13" s="573"/>
      <c r="D13" s="251"/>
      <c r="E13" s="251"/>
      <c r="F13" s="251"/>
      <c r="G13" s="251"/>
      <c r="H13" s="251"/>
      <c r="I13" s="251"/>
      <c r="J13" s="251"/>
      <c r="K13" s="251"/>
      <c r="L13" s="251"/>
      <c r="M13" s="251"/>
    </row>
    <row r="14" spans="1:13" s="570" customFormat="1" ht="30">
      <c r="A14" s="728" t="s">
        <v>940</v>
      </c>
      <c r="B14" s="716" t="s">
        <v>941</v>
      </c>
      <c r="C14" s="573"/>
      <c r="D14" s="251"/>
      <c r="E14" s="251"/>
      <c r="F14" s="251"/>
      <c r="G14" s="251"/>
      <c r="H14" s="251"/>
      <c r="I14" s="251"/>
      <c r="J14" s="251"/>
      <c r="K14" s="251"/>
      <c r="L14" s="251"/>
      <c r="M14" s="251"/>
    </row>
    <row r="15" spans="1:13" s="570" customFormat="1" ht="30">
      <c r="A15" s="728" t="s">
        <v>942</v>
      </c>
      <c r="B15" s="716" t="s">
        <v>1045</v>
      </c>
      <c r="C15" s="573"/>
      <c r="D15" s="251"/>
      <c r="E15" s="251"/>
      <c r="F15" s="251"/>
      <c r="G15" s="251"/>
      <c r="H15" s="251"/>
      <c r="I15" s="251"/>
      <c r="J15" s="251"/>
      <c r="K15" s="251"/>
      <c r="L15" s="251"/>
      <c r="M15" s="251"/>
    </row>
    <row r="16" spans="1:13" s="570" customFormat="1">
      <c r="A16" s="728" t="s">
        <v>943</v>
      </c>
      <c r="B16" s="716" t="s">
        <v>944</v>
      </c>
      <c r="C16" s="573"/>
      <c r="D16" s="251"/>
      <c r="E16" s="251"/>
      <c r="F16" s="251"/>
      <c r="G16" s="251"/>
      <c r="H16" s="251"/>
      <c r="I16" s="251"/>
      <c r="J16" s="251"/>
      <c r="K16" s="251"/>
      <c r="L16" s="251"/>
      <c r="M16" s="251"/>
    </row>
    <row r="17" spans="1:13" s="570" customFormat="1">
      <c r="A17" s="715"/>
      <c r="B17" s="716"/>
      <c r="C17" s="573"/>
      <c r="D17" s="584"/>
      <c r="E17" s="584"/>
      <c r="F17" s="584"/>
      <c r="G17" s="584"/>
      <c r="H17" s="584"/>
      <c r="I17" s="584"/>
      <c r="J17" s="584"/>
      <c r="K17" s="584"/>
      <c r="L17" s="584"/>
      <c r="M17" s="584"/>
    </row>
    <row r="18" spans="1:13" s="570" customFormat="1">
      <c r="A18" s="715"/>
      <c r="B18" s="718" t="s">
        <v>945</v>
      </c>
      <c r="C18" s="573"/>
      <c r="D18" s="584"/>
      <c r="E18" s="584"/>
      <c r="F18" s="584"/>
      <c r="G18" s="584"/>
      <c r="H18" s="584"/>
      <c r="I18" s="584"/>
      <c r="J18" s="584"/>
      <c r="K18" s="584"/>
      <c r="L18" s="584"/>
      <c r="M18" s="584"/>
    </row>
    <row r="19" spans="1:13" s="570" customFormat="1">
      <c r="A19" s="728" t="s">
        <v>946</v>
      </c>
      <c r="B19" s="716" t="s">
        <v>947</v>
      </c>
      <c r="C19" s="573"/>
      <c r="D19" s="251"/>
      <c r="E19" s="251"/>
      <c r="F19" s="251"/>
      <c r="G19" s="251"/>
      <c r="H19" s="251"/>
      <c r="I19" s="251"/>
      <c r="J19" s="251"/>
      <c r="K19" s="251"/>
      <c r="L19" s="251"/>
      <c r="M19" s="251"/>
    </row>
    <row r="20" spans="1:13" s="570" customFormat="1" ht="30">
      <c r="A20" s="728" t="s">
        <v>948</v>
      </c>
      <c r="B20" s="716" t="s">
        <v>941</v>
      </c>
      <c r="C20" s="573"/>
      <c r="D20" s="251"/>
      <c r="E20" s="251"/>
      <c r="F20" s="251"/>
      <c r="G20" s="251"/>
      <c r="H20" s="251"/>
      <c r="I20" s="251"/>
      <c r="J20" s="251"/>
      <c r="K20" s="251"/>
      <c r="L20" s="251"/>
      <c r="M20" s="251"/>
    </row>
    <row r="21" spans="1:13" s="570" customFormat="1" ht="30">
      <c r="A21" s="728" t="s">
        <v>949</v>
      </c>
      <c r="B21" s="716" t="s">
        <v>1046</v>
      </c>
      <c r="C21" s="573"/>
      <c r="D21" s="251"/>
      <c r="E21" s="251"/>
      <c r="F21" s="251"/>
      <c r="G21" s="251"/>
      <c r="H21" s="251"/>
      <c r="I21" s="251"/>
      <c r="J21" s="251"/>
      <c r="K21" s="251"/>
      <c r="L21" s="251"/>
      <c r="M21" s="251"/>
    </row>
    <row r="22" spans="1:13" s="570" customFormat="1">
      <c r="A22" s="728" t="s">
        <v>950</v>
      </c>
      <c r="B22" s="716" t="s">
        <v>944</v>
      </c>
      <c r="C22" s="573"/>
      <c r="D22" s="251"/>
      <c r="E22" s="251"/>
      <c r="F22" s="251"/>
      <c r="G22" s="251"/>
      <c r="H22" s="251"/>
      <c r="I22" s="251"/>
      <c r="J22" s="251"/>
      <c r="K22" s="251"/>
      <c r="L22" s="251"/>
      <c r="M22" s="251"/>
    </row>
    <row r="23" spans="1:13" s="570" customFormat="1">
      <c r="A23" s="715"/>
      <c r="B23" s="716"/>
      <c r="C23" s="573"/>
      <c r="D23" s="584"/>
      <c r="E23" s="584"/>
      <c r="F23" s="584"/>
      <c r="G23" s="584"/>
      <c r="H23" s="584"/>
      <c r="I23" s="584"/>
      <c r="J23" s="584"/>
      <c r="K23" s="584"/>
      <c r="L23" s="584"/>
      <c r="M23" s="584"/>
    </row>
    <row r="24" spans="1:13" s="570" customFormat="1" ht="30">
      <c r="A24" s="715">
        <v>6</v>
      </c>
      <c r="B24" s="716" t="s">
        <v>951</v>
      </c>
      <c r="C24" s="573"/>
      <c r="D24" s="251"/>
      <c r="E24" s="251"/>
      <c r="F24" s="251"/>
      <c r="G24" s="251"/>
      <c r="H24" s="251"/>
      <c r="I24" s="251"/>
      <c r="J24" s="251"/>
      <c r="K24" s="251"/>
      <c r="L24" s="251"/>
      <c r="M24" s="251"/>
    </row>
    <row r="25" spans="1:13" s="570" customFormat="1">
      <c r="A25" s="715">
        <f>A24+1</f>
        <v>7</v>
      </c>
      <c r="B25" s="716" t="s">
        <v>952</v>
      </c>
      <c r="C25" s="573"/>
      <c r="D25" s="251"/>
      <c r="E25" s="251"/>
      <c r="F25" s="251"/>
      <c r="G25" s="251"/>
      <c r="H25" s="251"/>
      <c r="I25" s="251"/>
      <c r="J25" s="251"/>
      <c r="K25" s="251"/>
      <c r="L25" s="251"/>
      <c r="M25" s="251"/>
    </row>
    <row r="26" spans="1:13" s="570" customFormat="1">
      <c r="A26" s="715"/>
      <c r="B26" s="718"/>
      <c r="C26" s="573"/>
      <c r="D26" s="600"/>
      <c r="E26" s="600"/>
      <c r="F26" s="600"/>
      <c r="G26" s="600"/>
      <c r="H26" s="600"/>
      <c r="I26" s="600"/>
      <c r="J26" s="600"/>
      <c r="K26" s="600"/>
      <c r="L26" s="600"/>
      <c r="M26" s="600"/>
    </row>
    <row r="27" spans="1:13" s="570" customFormat="1">
      <c r="A27" s="715"/>
      <c r="B27" s="718" t="s">
        <v>1047</v>
      </c>
      <c r="C27" s="573"/>
      <c r="D27" s="600"/>
      <c r="E27" s="600"/>
      <c r="F27" s="600"/>
      <c r="G27" s="600"/>
      <c r="H27" s="600"/>
      <c r="I27" s="600"/>
      <c r="J27" s="600"/>
      <c r="K27" s="600"/>
      <c r="L27" s="600"/>
      <c r="M27" s="600"/>
    </row>
    <row r="28" spans="1:13" s="570" customFormat="1">
      <c r="A28" s="728" t="s">
        <v>1048</v>
      </c>
      <c r="B28" s="716" t="s">
        <v>1049</v>
      </c>
      <c r="C28" s="573"/>
      <c r="D28" s="251"/>
      <c r="E28" s="251"/>
      <c r="F28" s="251"/>
      <c r="G28" s="251"/>
      <c r="H28" s="251"/>
      <c r="I28" s="251"/>
      <c r="J28" s="251"/>
      <c r="K28" s="251"/>
      <c r="L28" s="251"/>
      <c r="M28" s="251"/>
    </row>
    <row r="29" spans="1:13" s="570" customFormat="1">
      <c r="A29" s="728" t="s">
        <v>1050</v>
      </c>
      <c r="B29" s="716" t="s">
        <v>1051</v>
      </c>
      <c r="C29" s="573"/>
      <c r="D29" s="251"/>
      <c r="E29" s="251"/>
      <c r="F29" s="251"/>
      <c r="G29" s="251"/>
      <c r="H29" s="251"/>
      <c r="I29" s="251"/>
      <c r="J29" s="251"/>
      <c r="K29" s="251"/>
      <c r="L29" s="251"/>
      <c r="M29" s="251"/>
    </row>
    <row r="30" spans="1:13" s="570" customFormat="1" ht="30">
      <c r="A30" s="728" t="s">
        <v>1052</v>
      </c>
      <c r="B30" s="716" t="s">
        <v>1053</v>
      </c>
      <c r="C30" s="573"/>
      <c r="D30" s="251"/>
      <c r="E30" s="251"/>
      <c r="F30" s="251"/>
      <c r="G30" s="251"/>
      <c r="H30" s="251"/>
      <c r="I30" s="251"/>
      <c r="J30" s="251"/>
      <c r="K30" s="251"/>
      <c r="L30" s="251"/>
      <c r="M30" s="251"/>
    </row>
    <row r="31" spans="1:13" s="570" customFormat="1" ht="30">
      <c r="A31" s="728" t="s">
        <v>1054</v>
      </c>
      <c r="B31" s="716" t="s">
        <v>1055</v>
      </c>
      <c r="C31" s="573"/>
      <c r="D31" s="251"/>
      <c r="E31" s="251"/>
      <c r="F31" s="251"/>
      <c r="G31" s="251"/>
      <c r="H31" s="251"/>
      <c r="I31" s="251"/>
      <c r="J31" s="251"/>
      <c r="K31" s="251"/>
      <c r="L31" s="251"/>
      <c r="M31" s="251"/>
    </row>
    <row r="32" spans="1:13" s="570" customFormat="1">
      <c r="A32" s="728"/>
      <c r="B32" s="716"/>
      <c r="C32" s="573"/>
      <c r="D32" s="600"/>
      <c r="E32" s="600"/>
      <c r="F32" s="600"/>
      <c r="G32" s="600"/>
      <c r="H32" s="600"/>
      <c r="I32" s="600"/>
      <c r="J32" s="600"/>
      <c r="K32" s="600"/>
      <c r="L32" s="600"/>
      <c r="M32" s="600"/>
    </row>
    <row r="33" spans="1:13" s="570" customFormat="1">
      <c r="A33" s="728">
        <v>9</v>
      </c>
      <c r="B33" s="716" t="s">
        <v>1056</v>
      </c>
      <c r="C33" s="573"/>
      <c r="D33" s="251"/>
      <c r="E33" s="251"/>
      <c r="F33" s="251"/>
      <c r="G33" s="251"/>
      <c r="H33" s="251"/>
      <c r="I33" s="251"/>
      <c r="J33" s="251"/>
      <c r="K33" s="251"/>
      <c r="L33" s="251"/>
      <c r="M33" s="251"/>
    </row>
    <row r="34" spans="1:13" s="570" customFormat="1">
      <c r="A34" s="715"/>
      <c r="B34" s="718"/>
      <c r="C34" s="573"/>
      <c r="D34" s="600"/>
      <c r="E34" s="600"/>
      <c r="F34" s="600"/>
      <c r="G34" s="600"/>
      <c r="H34" s="600"/>
      <c r="I34" s="600"/>
      <c r="J34" s="600"/>
      <c r="K34" s="600"/>
      <c r="L34" s="600"/>
      <c r="M34" s="600"/>
    </row>
    <row r="35" spans="1:13" s="570" customFormat="1" ht="30">
      <c r="A35" s="715">
        <v>10</v>
      </c>
      <c r="B35" s="718" t="str">
        <f>"RWA for Balance Sheet Asset Categories (sum of items "&amp;A7&amp;" though "&amp;A31&amp;")"</f>
        <v>RWA for Balance Sheet Asset Categories (sum of items 1 though 8d)</v>
      </c>
      <c r="C35" s="573"/>
      <c r="D35" s="49">
        <f t="shared" ref="D35:M35" si="0">SUM(D7:D8)+SUM(D9:D10)+SUM(D13:D16)+SUM(D19:D22)+SUM(D24:D25)+SUM(D28:D31)</f>
        <v>0</v>
      </c>
      <c r="E35" s="49">
        <f t="shared" si="0"/>
        <v>0</v>
      </c>
      <c r="F35" s="49">
        <f t="shared" si="0"/>
        <v>0</v>
      </c>
      <c r="G35" s="49">
        <f t="shared" si="0"/>
        <v>0</v>
      </c>
      <c r="H35" s="49">
        <f t="shared" si="0"/>
        <v>0</v>
      </c>
      <c r="I35" s="49">
        <f t="shared" si="0"/>
        <v>0</v>
      </c>
      <c r="J35" s="49">
        <f t="shared" si="0"/>
        <v>0</v>
      </c>
      <c r="K35" s="49">
        <f t="shared" si="0"/>
        <v>0</v>
      </c>
      <c r="L35" s="49">
        <f t="shared" si="0"/>
        <v>0</v>
      </c>
      <c r="M35" s="49">
        <f t="shared" si="0"/>
        <v>0</v>
      </c>
    </row>
    <row r="36" spans="1:13" s="570" customFormat="1">
      <c r="A36" s="715"/>
      <c r="B36" s="718"/>
      <c r="C36" s="573"/>
      <c r="D36" s="600"/>
      <c r="E36" s="600"/>
      <c r="F36" s="600"/>
      <c r="G36" s="600"/>
      <c r="H36" s="600"/>
      <c r="I36" s="600"/>
      <c r="J36" s="600"/>
      <c r="K36" s="600"/>
      <c r="L36" s="600"/>
      <c r="M36" s="600"/>
    </row>
    <row r="37" spans="1:13" s="570" customFormat="1">
      <c r="A37" s="713" t="s">
        <v>1059</v>
      </c>
      <c r="B37" s="718"/>
      <c r="C37" s="574"/>
      <c r="D37" s="584"/>
      <c r="E37" s="584"/>
      <c r="F37" s="584"/>
      <c r="G37" s="584"/>
      <c r="H37" s="584"/>
      <c r="I37" s="584"/>
      <c r="J37" s="584"/>
      <c r="K37" s="584"/>
      <c r="L37" s="584"/>
      <c r="M37" s="584"/>
    </row>
    <row r="38" spans="1:13" s="570" customFormat="1">
      <c r="A38" s="715">
        <f>A35+1</f>
        <v>11</v>
      </c>
      <c r="B38" s="716" t="s">
        <v>953</v>
      </c>
      <c r="C38" s="573"/>
      <c r="D38" s="251"/>
      <c r="E38" s="251"/>
      <c r="F38" s="251"/>
      <c r="G38" s="251"/>
      <c r="H38" s="251"/>
      <c r="I38" s="251"/>
      <c r="J38" s="251"/>
      <c r="K38" s="251"/>
      <c r="L38" s="251"/>
      <c r="M38" s="251"/>
    </row>
    <row r="39" spans="1:13" s="570" customFormat="1" ht="30">
      <c r="A39" s="715">
        <f>A38+1</f>
        <v>12</v>
      </c>
      <c r="B39" s="716" t="s">
        <v>954</v>
      </c>
      <c r="C39" s="573"/>
      <c r="D39" s="251"/>
      <c r="E39" s="251"/>
      <c r="F39" s="251"/>
      <c r="G39" s="251"/>
      <c r="H39" s="251"/>
      <c r="I39" s="251"/>
      <c r="J39" s="251"/>
      <c r="K39" s="251"/>
      <c r="L39" s="251"/>
      <c r="M39" s="251"/>
    </row>
    <row r="40" spans="1:13" s="570" customFormat="1" ht="30">
      <c r="A40" s="715">
        <f>A39+1</f>
        <v>13</v>
      </c>
      <c r="B40" s="716" t="s">
        <v>1057</v>
      </c>
      <c r="C40" s="573"/>
      <c r="D40" s="251"/>
      <c r="E40" s="251"/>
      <c r="F40" s="251"/>
      <c r="G40" s="251"/>
      <c r="H40" s="251"/>
      <c r="I40" s="251"/>
      <c r="J40" s="251"/>
      <c r="K40" s="251"/>
      <c r="L40" s="251"/>
      <c r="M40" s="251"/>
    </row>
    <row r="41" spans="1:13" s="570" customFormat="1" ht="30">
      <c r="A41" s="715">
        <f>A40+1</f>
        <v>14</v>
      </c>
      <c r="B41" s="716" t="s">
        <v>955</v>
      </c>
      <c r="C41" s="573"/>
      <c r="D41" s="251"/>
      <c r="E41" s="251"/>
      <c r="F41" s="251"/>
      <c r="G41" s="251"/>
      <c r="H41" s="251"/>
      <c r="I41" s="251"/>
      <c r="J41" s="251"/>
      <c r="K41" s="251"/>
      <c r="L41" s="251"/>
      <c r="M41" s="251"/>
    </row>
    <row r="42" spans="1:13" s="570" customFormat="1" ht="30">
      <c r="A42" s="715">
        <f>A41+1</f>
        <v>15</v>
      </c>
      <c r="B42" s="716" t="s">
        <v>956</v>
      </c>
      <c r="C42" s="573"/>
      <c r="D42" s="251"/>
      <c r="E42" s="251"/>
      <c r="F42" s="251"/>
      <c r="G42" s="251"/>
      <c r="H42" s="251"/>
      <c r="I42" s="251"/>
      <c r="J42" s="251"/>
      <c r="K42" s="251"/>
      <c r="L42" s="251"/>
      <c r="M42" s="251"/>
    </row>
    <row r="43" spans="1:13" s="570" customFormat="1">
      <c r="A43" s="715">
        <f>A42+1</f>
        <v>16</v>
      </c>
      <c r="B43" s="716" t="s">
        <v>957</v>
      </c>
      <c r="C43" s="573"/>
      <c r="D43" s="251"/>
      <c r="E43" s="251"/>
      <c r="F43" s="251"/>
      <c r="G43" s="251"/>
      <c r="H43" s="251"/>
      <c r="I43" s="251"/>
      <c r="J43" s="251"/>
      <c r="K43" s="251"/>
      <c r="L43" s="251"/>
      <c r="M43" s="251"/>
    </row>
    <row r="44" spans="1:13" s="570" customFormat="1" ht="30">
      <c r="A44" s="728" t="s">
        <v>1060</v>
      </c>
      <c r="B44" s="716" t="s">
        <v>958</v>
      </c>
      <c r="C44" s="573"/>
      <c r="D44" s="251"/>
      <c r="E44" s="251"/>
      <c r="F44" s="251"/>
      <c r="G44" s="251"/>
      <c r="H44" s="251"/>
      <c r="I44" s="251"/>
      <c r="J44" s="251"/>
      <c r="K44" s="251"/>
      <c r="L44" s="251"/>
      <c r="M44" s="251"/>
    </row>
    <row r="45" spans="1:13" s="570" customFormat="1" ht="30">
      <c r="A45" s="728" t="s">
        <v>1061</v>
      </c>
      <c r="B45" s="716" t="s">
        <v>1058</v>
      </c>
      <c r="C45" s="573"/>
      <c r="D45" s="251"/>
      <c r="E45" s="251"/>
      <c r="F45" s="251"/>
      <c r="G45" s="251"/>
      <c r="H45" s="251"/>
      <c r="I45" s="251"/>
      <c r="J45" s="251"/>
      <c r="K45" s="251"/>
      <c r="L45" s="251"/>
      <c r="M45" s="251"/>
    </row>
    <row r="46" spans="1:13" s="570" customFormat="1" ht="30">
      <c r="A46" s="728" t="s">
        <v>1062</v>
      </c>
      <c r="B46" s="716" t="s">
        <v>959</v>
      </c>
      <c r="C46" s="573"/>
      <c r="D46" s="251"/>
      <c r="E46" s="251"/>
      <c r="F46" s="251"/>
      <c r="G46" s="251"/>
      <c r="H46" s="251"/>
      <c r="I46" s="251"/>
      <c r="J46" s="251"/>
      <c r="K46" s="251"/>
      <c r="L46" s="251"/>
      <c r="M46" s="251"/>
    </row>
    <row r="47" spans="1:13" s="570" customFormat="1">
      <c r="A47" s="715">
        <v>18</v>
      </c>
      <c r="B47" s="716" t="s">
        <v>960</v>
      </c>
      <c r="C47" s="573"/>
      <c r="D47" s="251"/>
      <c r="E47" s="251"/>
      <c r="F47" s="251"/>
      <c r="G47" s="251"/>
      <c r="H47" s="251"/>
      <c r="I47" s="251"/>
      <c r="J47" s="251"/>
      <c r="K47" s="251"/>
      <c r="L47" s="251"/>
      <c r="M47" s="251"/>
    </row>
    <row r="48" spans="1:13" s="570" customFormat="1">
      <c r="A48" s="715">
        <f>A47+1</f>
        <v>19</v>
      </c>
      <c r="B48" s="716" t="s">
        <v>961</v>
      </c>
      <c r="C48" s="573"/>
      <c r="D48" s="251"/>
      <c r="E48" s="251"/>
      <c r="F48" s="251"/>
      <c r="G48" s="251"/>
      <c r="H48" s="251"/>
      <c r="I48" s="251"/>
      <c r="J48" s="251"/>
      <c r="K48" s="251"/>
      <c r="L48" s="251"/>
      <c r="M48" s="251"/>
    </row>
    <row r="49" spans="1:78" s="570" customFormat="1">
      <c r="A49" s="715">
        <f>A48+1</f>
        <v>20</v>
      </c>
      <c r="B49" s="716" t="s">
        <v>962</v>
      </c>
      <c r="C49" s="573"/>
      <c r="D49" s="251"/>
      <c r="E49" s="251"/>
      <c r="F49" s="251"/>
      <c r="G49" s="251"/>
      <c r="H49" s="251"/>
      <c r="I49" s="251"/>
      <c r="J49" s="251"/>
      <c r="K49" s="251"/>
      <c r="L49" s="251"/>
      <c r="M49" s="251"/>
    </row>
    <row r="50" spans="1:78" s="570" customFormat="1">
      <c r="A50" s="715"/>
      <c r="B50" s="716"/>
      <c r="C50" s="573"/>
      <c r="D50" s="600"/>
      <c r="E50" s="600"/>
      <c r="F50" s="600"/>
      <c r="G50" s="600"/>
      <c r="H50" s="600"/>
      <c r="I50" s="600"/>
      <c r="J50" s="600"/>
      <c r="K50" s="600"/>
      <c r="L50" s="600"/>
      <c r="M50" s="600"/>
    </row>
    <row r="51" spans="1:78" s="570" customFormat="1" ht="14.25" customHeight="1">
      <c r="A51" s="715">
        <f>A49+1</f>
        <v>21</v>
      </c>
      <c r="B51" s="718" t="str">
        <f>"RWA for Assets, Derivatives and Off-Balance-Sheet Asset Categories (sum of items "&amp;A33&amp;" through "&amp;A49&amp;")"</f>
        <v>RWA for Assets, Derivatives and Off-Balance-Sheet Asset Categories (sum of items 9 through 20)</v>
      </c>
      <c r="C51" s="573"/>
      <c r="D51" s="49">
        <f>D33+D35+SUM(D38:D43)+SUM(D44:D46)+SUM(D47:D49)</f>
        <v>0</v>
      </c>
      <c r="E51" s="49">
        <f t="shared" ref="E51:M51" si="1">E33+E35+SUM(E38:E43)+SUM(E44:E46)+SUM(E47:E49)</f>
        <v>0</v>
      </c>
      <c r="F51" s="49">
        <f t="shared" si="1"/>
        <v>0</v>
      </c>
      <c r="G51" s="49">
        <f t="shared" si="1"/>
        <v>0</v>
      </c>
      <c r="H51" s="49">
        <f t="shared" si="1"/>
        <v>0</v>
      </c>
      <c r="I51" s="49">
        <f t="shared" si="1"/>
        <v>0</v>
      </c>
      <c r="J51" s="49">
        <f t="shared" si="1"/>
        <v>0</v>
      </c>
      <c r="K51" s="49">
        <f t="shared" si="1"/>
        <v>0</v>
      </c>
      <c r="L51" s="49">
        <f t="shared" si="1"/>
        <v>0</v>
      </c>
      <c r="M51" s="49">
        <f t="shared" si="1"/>
        <v>0</v>
      </c>
    </row>
    <row r="52" spans="1:78" s="570" customFormat="1">
      <c r="A52" s="715"/>
      <c r="B52" s="716"/>
      <c r="C52" s="573"/>
      <c r="D52" s="600"/>
      <c r="E52" s="600"/>
      <c r="F52" s="600"/>
      <c r="G52" s="600"/>
      <c r="H52" s="600"/>
      <c r="I52" s="600"/>
      <c r="J52" s="600"/>
      <c r="K52" s="600"/>
      <c r="L52" s="600"/>
      <c r="M52" s="600"/>
    </row>
    <row r="53" spans="1:78" s="570" customFormat="1" ht="30">
      <c r="A53" s="715">
        <f>A51+1</f>
        <v>22</v>
      </c>
      <c r="B53" s="718" t="s">
        <v>963</v>
      </c>
      <c r="C53" s="573"/>
      <c r="D53" s="251"/>
      <c r="E53" s="251"/>
      <c r="F53" s="251"/>
      <c r="G53" s="251"/>
      <c r="H53" s="251"/>
      <c r="I53" s="251"/>
      <c r="J53" s="251"/>
      <c r="K53" s="251"/>
      <c r="L53" s="251"/>
      <c r="M53" s="251"/>
    </row>
    <row r="54" spans="1:78" s="570" customFormat="1">
      <c r="A54" s="715"/>
      <c r="B54" s="716"/>
      <c r="C54" s="573"/>
      <c r="D54" s="600"/>
      <c r="E54" s="600"/>
      <c r="F54" s="600"/>
      <c r="G54" s="600"/>
      <c r="H54" s="600"/>
      <c r="I54" s="600"/>
      <c r="J54" s="600"/>
      <c r="K54" s="600"/>
      <c r="L54" s="600"/>
      <c r="M54" s="600"/>
    </row>
    <row r="55" spans="1:78" s="570" customFormat="1">
      <c r="A55" s="713" t="s">
        <v>720</v>
      </c>
      <c r="B55" s="721"/>
      <c r="C55" s="575"/>
      <c r="D55" s="584"/>
      <c r="E55" s="584"/>
      <c r="F55" s="584"/>
      <c r="G55" s="584"/>
      <c r="H55" s="584"/>
      <c r="I55" s="584"/>
      <c r="J55" s="584"/>
      <c r="K55" s="584"/>
      <c r="L55" s="584"/>
      <c r="M55" s="584"/>
    </row>
    <row r="56" spans="1:78" s="51" customFormat="1">
      <c r="A56" s="715">
        <f>A53+1</f>
        <v>23</v>
      </c>
      <c r="B56" s="716" t="s">
        <v>721</v>
      </c>
      <c r="C56" s="574"/>
      <c r="D56" s="577"/>
      <c r="E56" s="577"/>
      <c r="F56" s="577"/>
      <c r="G56" s="577"/>
      <c r="H56" s="577"/>
      <c r="I56" s="577"/>
      <c r="J56" s="577"/>
      <c r="K56" s="577"/>
      <c r="L56" s="577"/>
      <c r="M56" s="577"/>
      <c r="N56" s="182"/>
      <c r="O56" s="570"/>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182"/>
      <c r="BX56" s="182"/>
      <c r="BY56" s="182"/>
      <c r="BZ56" s="182"/>
    </row>
    <row r="57" spans="1:78" s="51" customFormat="1">
      <c r="A57" s="715">
        <f t="shared" ref="A57:A70" si="2">A56+1</f>
        <v>24</v>
      </c>
      <c r="B57" s="716" t="s">
        <v>722</v>
      </c>
      <c r="C57" s="574"/>
      <c r="D57" s="577"/>
      <c r="E57" s="577"/>
      <c r="F57" s="577"/>
      <c r="G57" s="577"/>
      <c r="H57" s="577"/>
      <c r="I57" s="577"/>
      <c r="J57" s="577"/>
      <c r="K57" s="577"/>
      <c r="L57" s="577"/>
      <c r="M57" s="577"/>
      <c r="N57" s="182"/>
      <c r="O57" s="570"/>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row>
    <row r="58" spans="1:78" s="51" customFormat="1">
      <c r="A58" s="715">
        <f t="shared" si="2"/>
        <v>25</v>
      </c>
      <c r="B58" s="716" t="s">
        <v>723</v>
      </c>
      <c r="C58" s="574"/>
      <c r="D58" s="577"/>
      <c r="E58" s="577"/>
      <c r="F58" s="577"/>
      <c r="G58" s="577"/>
      <c r="H58" s="577"/>
      <c r="I58" s="577"/>
      <c r="J58" s="577"/>
      <c r="K58" s="577"/>
      <c r="L58" s="577"/>
      <c r="M58" s="577"/>
      <c r="N58" s="182"/>
      <c r="O58" s="570"/>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row>
    <row r="59" spans="1:78" s="51" customFormat="1" ht="30">
      <c r="A59" s="715">
        <f t="shared" si="2"/>
        <v>26</v>
      </c>
      <c r="B59" s="716" t="s">
        <v>724</v>
      </c>
      <c r="C59" s="574"/>
      <c r="D59" s="577"/>
      <c r="E59" s="577"/>
      <c r="F59" s="577"/>
      <c r="G59" s="577"/>
      <c r="H59" s="577"/>
      <c r="I59" s="577"/>
      <c r="J59" s="577"/>
      <c r="K59" s="577"/>
      <c r="L59" s="577"/>
      <c r="M59" s="577"/>
      <c r="N59" s="182"/>
      <c r="O59" s="570"/>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row>
    <row r="60" spans="1:78" s="51" customFormat="1">
      <c r="A60" s="715">
        <f t="shared" si="2"/>
        <v>27</v>
      </c>
      <c r="B60" s="722" t="s">
        <v>725</v>
      </c>
      <c r="C60" s="578"/>
      <c r="D60" s="168">
        <f>MAX(D61,D62)</f>
        <v>0</v>
      </c>
      <c r="E60" s="168">
        <f t="shared" ref="E60:M60" si="3">MAX(E61,E62)</f>
        <v>0</v>
      </c>
      <c r="F60" s="168">
        <f t="shared" si="3"/>
        <v>0</v>
      </c>
      <c r="G60" s="168">
        <f t="shared" si="3"/>
        <v>0</v>
      </c>
      <c r="H60" s="168">
        <f t="shared" si="3"/>
        <v>0</v>
      </c>
      <c r="I60" s="168">
        <f t="shared" si="3"/>
        <v>0</v>
      </c>
      <c r="J60" s="168">
        <f t="shared" si="3"/>
        <v>0</v>
      </c>
      <c r="K60" s="168">
        <f t="shared" si="3"/>
        <v>0</v>
      </c>
      <c r="L60" s="168">
        <f t="shared" si="3"/>
        <v>0</v>
      </c>
      <c r="M60" s="168">
        <f t="shared" si="3"/>
        <v>0</v>
      </c>
      <c r="N60" s="182"/>
      <c r="O60" s="570"/>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row>
    <row r="61" spans="1:78" s="51" customFormat="1">
      <c r="A61" s="715">
        <f t="shared" si="2"/>
        <v>28</v>
      </c>
      <c r="B61" s="717" t="s">
        <v>726</v>
      </c>
      <c r="C61" s="579"/>
      <c r="D61" s="577"/>
      <c r="E61" s="577"/>
      <c r="F61" s="577"/>
      <c r="G61" s="577"/>
      <c r="H61" s="577"/>
      <c r="I61" s="577"/>
      <c r="J61" s="577"/>
      <c r="K61" s="577"/>
      <c r="L61" s="577"/>
      <c r="M61" s="577"/>
      <c r="N61" s="182"/>
      <c r="O61" s="570"/>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82"/>
      <c r="BQ61" s="182"/>
      <c r="BR61" s="182"/>
      <c r="BS61" s="182"/>
      <c r="BT61" s="182"/>
      <c r="BU61" s="182"/>
      <c r="BV61" s="182"/>
      <c r="BW61" s="182"/>
      <c r="BX61" s="182"/>
      <c r="BY61" s="182"/>
      <c r="BZ61" s="182"/>
    </row>
    <row r="62" spans="1:78" s="51" customFormat="1">
      <c r="A62" s="715">
        <f t="shared" si="2"/>
        <v>29</v>
      </c>
      <c r="B62" s="717" t="s">
        <v>727</v>
      </c>
      <c r="C62" s="579"/>
      <c r="D62" s="577"/>
      <c r="E62" s="577"/>
      <c r="F62" s="577"/>
      <c r="G62" s="577"/>
      <c r="H62" s="577"/>
      <c r="I62" s="577"/>
      <c r="J62" s="577"/>
      <c r="K62" s="577"/>
      <c r="L62" s="577"/>
      <c r="M62" s="577"/>
      <c r="N62" s="182"/>
      <c r="O62" s="570"/>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row>
    <row r="63" spans="1:78" s="51" customFormat="1" ht="30">
      <c r="A63" s="715">
        <f t="shared" si="2"/>
        <v>30</v>
      </c>
      <c r="B63" s="716" t="s">
        <v>728</v>
      </c>
      <c r="C63" s="574"/>
      <c r="D63" s="62">
        <f>SUM(D64:D69)</f>
        <v>0</v>
      </c>
      <c r="E63" s="62">
        <f t="shared" ref="E63:M63" si="4">SUM(E64:E69)</f>
        <v>0</v>
      </c>
      <c r="F63" s="62">
        <f t="shared" si="4"/>
        <v>0</v>
      </c>
      <c r="G63" s="62">
        <f t="shared" si="4"/>
        <v>0</v>
      </c>
      <c r="H63" s="62">
        <f t="shared" si="4"/>
        <v>0</v>
      </c>
      <c r="I63" s="62">
        <f t="shared" si="4"/>
        <v>0</v>
      </c>
      <c r="J63" s="62">
        <f t="shared" si="4"/>
        <v>0</v>
      </c>
      <c r="K63" s="62">
        <f t="shared" si="4"/>
        <v>0</v>
      </c>
      <c r="L63" s="62">
        <f t="shared" si="4"/>
        <v>0</v>
      </c>
      <c r="M63" s="62">
        <f t="shared" si="4"/>
        <v>0</v>
      </c>
      <c r="N63" s="182"/>
      <c r="O63" s="570"/>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182"/>
      <c r="BX63" s="182"/>
      <c r="BY63" s="182"/>
      <c r="BZ63" s="182"/>
    </row>
    <row r="64" spans="1:78" s="51" customFormat="1">
      <c r="A64" s="715">
        <f t="shared" si="2"/>
        <v>31</v>
      </c>
      <c r="B64" s="717" t="s">
        <v>729</v>
      </c>
      <c r="C64" s="579"/>
      <c r="D64" s="577"/>
      <c r="E64" s="577"/>
      <c r="F64" s="577"/>
      <c r="G64" s="577"/>
      <c r="H64" s="577"/>
      <c r="I64" s="577"/>
      <c r="J64" s="577"/>
      <c r="K64" s="577"/>
      <c r="L64" s="577"/>
      <c r="M64" s="577"/>
      <c r="N64" s="182"/>
      <c r="O64" s="570"/>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82"/>
      <c r="BY64" s="182"/>
      <c r="BZ64" s="182"/>
    </row>
    <row r="65" spans="1:78" s="51" customFormat="1">
      <c r="A65" s="715">
        <f t="shared" si="2"/>
        <v>32</v>
      </c>
      <c r="B65" s="717" t="s">
        <v>730</v>
      </c>
      <c r="C65" s="579"/>
      <c r="D65" s="577"/>
      <c r="E65" s="577"/>
      <c r="F65" s="577"/>
      <c r="G65" s="577"/>
      <c r="H65" s="577"/>
      <c r="I65" s="577"/>
      <c r="J65" s="577"/>
      <c r="K65" s="577"/>
      <c r="L65" s="577"/>
      <c r="M65" s="577"/>
      <c r="N65" s="182"/>
      <c r="O65" s="570"/>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row>
    <row r="66" spans="1:78" s="51" customFormat="1" ht="30">
      <c r="A66" s="715">
        <f t="shared" si="2"/>
        <v>33</v>
      </c>
      <c r="B66" s="717" t="s">
        <v>731</v>
      </c>
      <c r="C66" s="579"/>
      <c r="D66" s="577"/>
      <c r="E66" s="577"/>
      <c r="F66" s="577"/>
      <c r="G66" s="577"/>
      <c r="H66" s="577"/>
      <c r="I66" s="577"/>
      <c r="J66" s="577"/>
      <c r="K66" s="577"/>
      <c r="L66" s="577"/>
      <c r="M66" s="577"/>
      <c r="N66" s="182"/>
      <c r="O66" s="570"/>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182"/>
      <c r="BW66" s="182"/>
      <c r="BX66" s="182"/>
      <c r="BY66" s="182"/>
      <c r="BZ66" s="182"/>
    </row>
    <row r="67" spans="1:78" s="51" customFormat="1">
      <c r="A67" s="715">
        <f t="shared" si="2"/>
        <v>34</v>
      </c>
      <c r="B67" s="717" t="s">
        <v>732</v>
      </c>
      <c r="C67" s="579"/>
      <c r="D67" s="577"/>
      <c r="E67" s="577"/>
      <c r="F67" s="577"/>
      <c r="G67" s="577"/>
      <c r="H67" s="577"/>
      <c r="I67" s="577"/>
      <c r="J67" s="577"/>
      <c r="K67" s="577"/>
      <c r="L67" s="577"/>
      <c r="M67" s="577"/>
      <c r="N67" s="182"/>
      <c r="O67" s="570"/>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182"/>
      <c r="BW67" s="182"/>
      <c r="BX67" s="182"/>
      <c r="BY67" s="182"/>
      <c r="BZ67" s="182"/>
    </row>
    <row r="68" spans="1:78" s="51" customFormat="1">
      <c r="A68" s="715">
        <f t="shared" si="2"/>
        <v>35</v>
      </c>
      <c r="B68" s="717" t="s">
        <v>733</v>
      </c>
      <c r="C68" s="579"/>
      <c r="D68" s="577"/>
      <c r="E68" s="577"/>
      <c r="F68" s="577"/>
      <c r="G68" s="577"/>
      <c r="H68" s="577"/>
      <c r="I68" s="577"/>
      <c r="J68" s="577"/>
      <c r="K68" s="577"/>
      <c r="L68" s="577"/>
      <c r="M68" s="577"/>
      <c r="N68" s="182"/>
      <c r="O68" s="570"/>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row>
    <row r="69" spans="1:78" s="51" customFormat="1">
      <c r="A69" s="715">
        <f t="shared" si="2"/>
        <v>36</v>
      </c>
      <c r="B69" s="717" t="s">
        <v>241</v>
      </c>
      <c r="C69" s="579"/>
      <c r="D69" s="577"/>
      <c r="E69" s="577"/>
      <c r="F69" s="577"/>
      <c r="G69" s="577"/>
      <c r="H69" s="577"/>
      <c r="I69" s="577"/>
      <c r="J69" s="577"/>
      <c r="K69" s="577"/>
      <c r="L69" s="577"/>
      <c r="M69" s="577"/>
      <c r="N69" s="182"/>
      <c r="O69" s="570"/>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row>
    <row r="70" spans="1:78" s="51" customFormat="1">
      <c r="A70" s="715">
        <f t="shared" si="2"/>
        <v>37</v>
      </c>
      <c r="B70" s="716" t="s">
        <v>734</v>
      </c>
      <c r="C70" s="574"/>
      <c r="D70" s="577"/>
      <c r="E70" s="577"/>
      <c r="F70" s="577"/>
      <c r="G70" s="577"/>
      <c r="H70" s="577"/>
      <c r="I70" s="577"/>
      <c r="J70" s="577"/>
      <c r="K70" s="577"/>
      <c r="L70" s="577"/>
      <c r="M70" s="577"/>
      <c r="N70" s="182"/>
      <c r="O70" s="570"/>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row>
    <row r="71" spans="1:78" s="51" customFormat="1">
      <c r="A71" s="715">
        <v>38</v>
      </c>
      <c r="B71" s="721" t="s">
        <v>931</v>
      </c>
      <c r="C71" s="574"/>
      <c r="D71" s="62">
        <f>D56+D57+D58+D59+D60+D63+D70</f>
        <v>0</v>
      </c>
      <c r="E71" s="62">
        <f t="shared" ref="E71:M71" si="5">E56+E57+E58+E59+E60+E63+E70</f>
        <v>0</v>
      </c>
      <c r="F71" s="62">
        <f t="shared" si="5"/>
        <v>0</v>
      </c>
      <c r="G71" s="62">
        <f t="shared" si="5"/>
        <v>0</v>
      </c>
      <c r="H71" s="62">
        <f t="shared" si="5"/>
        <v>0</v>
      </c>
      <c r="I71" s="62">
        <f t="shared" si="5"/>
        <v>0</v>
      </c>
      <c r="J71" s="62">
        <f t="shared" si="5"/>
        <v>0</v>
      </c>
      <c r="K71" s="62">
        <f t="shared" si="5"/>
        <v>0</v>
      </c>
      <c r="L71" s="62">
        <f t="shared" si="5"/>
        <v>0</v>
      </c>
      <c r="M71" s="62">
        <f t="shared" si="5"/>
        <v>0</v>
      </c>
      <c r="N71" s="182"/>
      <c r="O71" s="570"/>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182"/>
      <c r="BY71" s="182"/>
      <c r="BZ71" s="182"/>
    </row>
    <row r="72" spans="1:78" s="570" customFormat="1" ht="16.5" customHeight="1">
      <c r="A72" s="715"/>
      <c r="B72" s="716"/>
      <c r="C72" s="573"/>
      <c r="D72" s="600"/>
      <c r="E72" s="600"/>
      <c r="F72" s="600"/>
      <c r="G72" s="600"/>
      <c r="H72" s="600"/>
      <c r="I72" s="600"/>
      <c r="J72" s="600"/>
      <c r="K72" s="600"/>
      <c r="L72" s="600"/>
      <c r="M72" s="600"/>
    </row>
    <row r="73" spans="1:78" s="570" customFormat="1" ht="28.5" customHeight="1">
      <c r="A73" s="715">
        <v>39</v>
      </c>
      <c r="B73" s="718" t="str">
        <f>"Risk-weighted assets before deductions for excess allowance of loan and lease losses and allocated risk transfer risk reserve (sum of items "&amp;A51&amp;" and "&amp;A71&amp;")"</f>
        <v>Risk-weighted assets before deductions for excess allowance of loan and lease losses and allocated risk transfer risk reserve (sum of items 21 and 38)</v>
      </c>
      <c r="C73" s="573"/>
      <c r="D73" s="62">
        <f>D51+D71</f>
        <v>0</v>
      </c>
      <c r="E73" s="62">
        <f t="shared" ref="E73:M73" si="6">E51+E71</f>
        <v>0</v>
      </c>
      <c r="F73" s="62">
        <f t="shared" si="6"/>
        <v>0</v>
      </c>
      <c r="G73" s="62">
        <f t="shared" si="6"/>
        <v>0</v>
      </c>
      <c r="H73" s="62">
        <f t="shared" si="6"/>
        <v>0</v>
      </c>
      <c r="I73" s="62">
        <f t="shared" si="6"/>
        <v>0</v>
      </c>
      <c r="J73" s="62">
        <f t="shared" si="6"/>
        <v>0</v>
      </c>
      <c r="K73" s="62">
        <f t="shared" si="6"/>
        <v>0</v>
      </c>
      <c r="L73" s="62">
        <f>L51+L71</f>
        <v>0</v>
      </c>
      <c r="M73" s="62">
        <f t="shared" si="6"/>
        <v>0</v>
      </c>
    </row>
    <row r="74" spans="1:78" s="570" customFormat="1">
      <c r="A74" s="715"/>
      <c r="B74" s="716"/>
      <c r="C74" s="573"/>
      <c r="D74" s="600"/>
      <c r="E74" s="600"/>
      <c r="F74" s="600"/>
      <c r="G74" s="600"/>
      <c r="H74" s="600"/>
      <c r="I74" s="600"/>
      <c r="J74" s="600"/>
      <c r="K74" s="600"/>
      <c r="L74" s="600"/>
      <c r="M74" s="600"/>
    </row>
    <row r="75" spans="1:78" s="570" customFormat="1">
      <c r="A75" s="715">
        <f>A73+1</f>
        <v>40</v>
      </c>
      <c r="B75" s="718" t="s">
        <v>964</v>
      </c>
      <c r="C75" s="573"/>
      <c r="D75" s="251"/>
      <c r="E75" s="251"/>
      <c r="F75" s="251"/>
      <c r="G75" s="251"/>
      <c r="H75" s="251"/>
      <c r="I75" s="251"/>
      <c r="J75" s="251"/>
      <c r="K75" s="251"/>
      <c r="L75" s="251"/>
      <c r="M75" s="251"/>
    </row>
    <row r="76" spans="1:78" s="570" customFormat="1">
      <c r="A76" s="715"/>
      <c r="B76" s="716"/>
      <c r="C76" s="573"/>
      <c r="D76" s="600"/>
      <c r="E76" s="600"/>
      <c r="F76" s="600"/>
      <c r="G76" s="600"/>
      <c r="H76" s="600"/>
      <c r="I76" s="600"/>
      <c r="J76" s="600"/>
      <c r="K76" s="600"/>
      <c r="L76" s="600"/>
      <c r="M76" s="600"/>
    </row>
    <row r="77" spans="1:78" s="570" customFormat="1">
      <c r="A77" s="715">
        <f>A75+1</f>
        <v>41</v>
      </c>
      <c r="B77" s="718" t="s">
        <v>965</v>
      </c>
      <c r="C77" s="573"/>
      <c r="D77" s="251"/>
      <c r="E77" s="251"/>
      <c r="F77" s="251"/>
      <c r="G77" s="251"/>
      <c r="H77" s="251"/>
      <c r="I77" s="251"/>
      <c r="J77" s="251"/>
      <c r="K77" s="251"/>
      <c r="L77" s="251"/>
      <c r="M77" s="251"/>
    </row>
    <row r="78" spans="1:78" s="570" customFormat="1">
      <c r="A78" s="715"/>
      <c r="B78" s="716"/>
      <c r="C78" s="573"/>
      <c r="D78" s="600"/>
      <c r="E78" s="600"/>
      <c r="F78" s="600"/>
      <c r="G78" s="600"/>
      <c r="H78" s="600"/>
      <c r="I78" s="600"/>
      <c r="J78" s="600"/>
      <c r="K78" s="600"/>
      <c r="L78" s="600"/>
      <c r="M78" s="600"/>
    </row>
    <row r="79" spans="1:78" s="570" customFormat="1" ht="30">
      <c r="A79" s="715">
        <f>A77+1</f>
        <v>42</v>
      </c>
      <c r="B79" s="718" t="str">
        <f>"Total risk-weighted assets (item "&amp;A73&amp;" minus items "&amp;A75&amp;" and "&amp;A77&amp;")"</f>
        <v>Total risk-weighted assets (item 39 minus items 40 and 41)</v>
      </c>
      <c r="C79" s="573"/>
      <c r="D79" s="49">
        <f>D73-D75-D77</f>
        <v>0</v>
      </c>
      <c r="E79" s="49">
        <f t="shared" ref="E79:M79" si="7">E73-E75-E77</f>
        <v>0</v>
      </c>
      <c r="F79" s="49">
        <f t="shared" si="7"/>
        <v>0</v>
      </c>
      <c r="G79" s="49">
        <f t="shared" si="7"/>
        <v>0</v>
      </c>
      <c r="H79" s="49">
        <f t="shared" si="7"/>
        <v>0</v>
      </c>
      <c r="I79" s="49">
        <f t="shared" si="7"/>
        <v>0</v>
      </c>
      <c r="J79" s="49">
        <f t="shared" si="7"/>
        <v>0</v>
      </c>
      <c r="K79" s="49">
        <f t="shared" si="7"/>
        <v>0</v>
      </c>
      <c r="L79" s="49">
        <f t="shared" si="7"/>
        <v>0</v>
      </c>
      <c r="M79" s="49">
        <f t="shared" si="7"/>
        <v>0</v>
      </c>
    </row>
    <row r="80" spans="1:78" s="570" customFormat="1">
      <c r="A80" s="715"/>
      <c r="B80" s="718"/>
      <c r="C80" s="573"/>
      <c r="D80" s="600"/>
      <c r="E80" s="600"/>
      <c r="F80" s="600"/>
      <c r="G80" s="600"/>
      <c r="H80" s="600"/>
      <c r="I80" s="600"/>
      <c r="J80" s="600"/>
      <c r="K80" s="600"/>
      <c r="L80" s="600"/>
      <c r="M80" s="600"/>
    </row>
    <row r="81" spans="1:13" s="570" customFormat="1">
      <c r="A81" s="715">
        <v>43</v>
      </c>
      <c r="B81" s="718" t="s">
        <v>966</v>
      </c>
      <c r="C81" s="573"/>
      <c r="D81" s="600"/>
      <c r="E81" s="600"/>
      <c r="F81" s="600"/>
      <c r="G81" s="600"/>
      <c r="H81" s="600"/>
      <c r="I81" s="600"/>
      <c r="J81" s="600"/>
      <c r="K81" s="600"/>
      <c r="L81" s="600"/>
      <c r="M81" s="600"/>
    </row>
    <row r="82" spans="1:13" s="570" customFormat="1" ht="30">
      <c r="A82" s="715">
        <v>44</v>
      </c>
      <c r="B82" s="716" t="s">
        <v>967</v>
      </c>
      <c r="C82" s="573"/>
      <c r="D82" s="251"/>
      <c r="E82" s="251"/>
      <c r="F82" s="251"/>
      <c r="G82" s="251"/>
      <c r="H82" s="251"/>
      <c r="I82" s="251"/>
      <c r="J82" s="251"/>
      <c r="K82" s="251"/>
      <c r="L82" s="251"/>
      <c r="M82" s="251"/>
    </row>
    <row r="83" spans="1:13" s="570" customFormat="1">
      <c r="A83" s="715"/>
      <c r="B83" s="716"/>
      <c r="C83" s="573"/>
      <c r="D83" s="600"/>
      <c r="E83" s="600"/>
      <c r="F83" s="600"/>
      <c r="G83" s="600"/>
      <c r="H83" s="600"/>
      <c r="I83" s="600"/>
      <c r="J83" s="600"/>
      <c r="K83" s="600"/>
      <c r="L83" s="600"/>
      <c r="M83" s="600"/>
    </row>
    <row r="84" spans="1:13" s="570" customFormat="1" ht="45">
      <c r="A84" s="715">
        <v>45</v>
      </c>
      <c r="B84" s="718" t="str">
        <f>"Notional principal amounts of over-the-counter derivative contracts (sum of lines "&amp;A85&amp;" through "&amp;A91&amp;")"</f>
        <v>Notional principal amounts of over-the-counter derivative contracts (sum of lines 46a through 46g)</v>
      </c>
      <c r="C84" s="573"/>
      <c r="D84" s="49">
        <f t="shared" ref="D84:M84" si="8">SUM(D85:D91)</f>
        <v>0</v>
      </c>
      <c r="E84" s="49">
        <f t="shared" si="8"/>
        <v>0</v>
      </c>
      <c r="F84" s="49">
        <f t="shared" si="8"/>
        <v>0</v>
      </c>
      <c r="G84" s="49">
        <f t="shared" si="8"/>
        <v>0</v>
      </c>
      <c r="H84" s="49">
        <f t="shared" si="8"/>
        <v>0</v>
      </c>
      <c r="I84" s="49">
        <f t="shared" si="8"/>
        <v>0</v>
      </c>
      <c r="J84" s="49">
        <f t="shared" si="8"/>
        <v>0</v>
      </c>
      <c r="K84" s="49">
        <f t="shared" si="8"/>
        <v>0</v>
      </c>
      <c r="L84" s="49">
        <f t="shared" si="8"/>
        <v>0</v>
      </c>
      <c r="M84" s="49">
        <f t="shared" si="8"/>
        <v>0</v>
      </c>
    </row>
    <row r="85" spans="1:13" s="570" customFormat="1">
      <c r="A85" s="715" t="s">
        <v>968</v>
      </c>
      <c r="B85" s="716" t="s">
        <v>969</v>
      </c>
      <c r="C85" s="573"/>
      <c r="D85" s="251"/>
      <c r="E85" s="251"/>
      <c r="F85" s="251"/>
      <c r="G85" s="251"/>
      <c r="H85" s="251"/>
      <c r="I85" s="251"/>
      <c r="J85" s="251"/>
      <c r="K85" s="251"/>
      <c r="L85" s="251"/>
      <c r="M85" s="251"/>
    </row>
    <row r="86" spans="1:13" s="570" customFormat="1">
      <c r="A86" s="715" t="s">
        <v>970</v>
      </c>
      <c r="B86" s="716" t="s">
        <v>971</v>
      </c>
      <c r="C86" s="573"/>
      <c r="D86" s="251"/>
      <c r="E86" s="251"/>
      <c r="F86" s="251"/>
      <c r="G86" s="251"/>
      <c r="H86" s="251"/>
      <c r="I86" s="251"/>
      <c r="J86" s="251"/>
      <c r="K86" s="251"/>
      <c r="L86" s="251"/>
      <c r="M86" s="251"/>
    </row>
    <row r="87" spans="1:13" s="570" customFormat="1">
      <c r="A87" s="715" t="s">
        <v>972</v>
      </c>
      <c r="B87" s="716" t="s">
        <v>973</v>
      </c>
      <c r="C87" s="573"/>
      <c r="D87" s="251"/>
      <c r="E87" s="251"/>
      <c r="F87" s="251"/>
      <c r="G87" s="251"/>
      <c r="H87" s="251"/>
      <c r="I87" s="251"/>
      <c r="J87" s="251"/>
      <c r="K87" s="251"/>
      <c r="L87" s="251"/>
      <c r="M87" s="251"/>
    </row>
    <row r="88" spans="1:13" s="570" customFormat="1">
      <c r="A88" s="715" t="s">
        <v>974</v>
      </c>
      <c r="B88" s="716" t="s">
        <v>975</v>
      </c>
      <c r="C88" s="573"/>
      <c r="D88" s="251"/>
      <c r="E88" s="251"/>
      <c r="F88" s="251"/>
      <c r="G88" s="251"/>
      <c r="H88" s="251"/>
      <c r="I88" s="251"/>
      <c r="J88" s="251"/>
      <c r="K88" s="251"/>
      <c r="L88" s="251"/>
      <c r="M88" s="251"/>
    </row>
    <row r="89" spans="1:13" s="570" customFormat="1">
      <c r="A89" s="715" t="s">
        <v>976</v>
      </c>
      <c r="B89" s="716" t="s">
        <v>241</v>
      </c>
      <c r="C89" s="573"/>
      <c r="D89" s="251"/>
      <c r="E89" s="251"/>
      <c r="F89" s="251"/>
      <c r="G89" s="251"/>
      <c r="H89" s="251"/>
      <c r="I89" s="251"/>
      <c r="J89" s="251"/>
      <c r="K89" s="251"/>
      <c r="L89" s="251"/>
      <c r="M89" s="251"/>
    </row>
    <row r="90" spans="1:13" s="570" customFormat="1">
      <c r="A90" s="715" t="s">
        <v>977</v>
      </c>
      <c r="B90" s="716" t="s">
        <v>978</v>
      </c>
      <c r="C90" s="573"/>
      <c r="D90" s="251"/>
      <c r="E90" s="251"/>
      <c r="F90" s="251"/>
      <c r="G90" s="251"/>
      <c r="H90" s="251"/>
      <c r="I90" s="251"/>
      <c r="J90" s="251"/>
      <c r="K90" s="251"/>
      <c r="L90" s="251"/>
      <c r="M90" s="251"/>
    </row>
    <row r="91" spans="1:13" s="570" customFormat="1">
      <c r="A91" s="715" t="s">
        <v>979</v>
      </c>
      <c r="B91" s="716" t="s">
        <v>84</v>
      </c>
      <c r="C91" s="573"/>
      <c r="D91" s="251"/>
      <c r="E91" s="251"/>
      <c r="F91" s="251"/>
      <c r="G91" s="251"/>
      <c r="H91" s="251"/>
      <c r="I91" s="251"/>
      <c r="J91" s="251"/>
      <c r="K91" s="251"/>
      <c r="L91" s="251"/>
      <c r="M91" s="251"/>
    </row>
    <row r="92" spans="1:13" s="570" customFormat="1">
      <c r="A92" s="715"/>
      <c r="B92" s="716"/>
      <c r="C92" s="573"/>
      <c r="D92" s="600"/>
      <c r="E92" s="600"/>
      <c r="F92" s="600"/>
      <c r="G92" s="600"/>
      <c r="H92" s="600"/>
      <c r="I92" s="600"/>
      <c r="J92" s="600"/>
      <c r="K92" s="600"/>
      <c r="L92" s="600"/>
      <c r="M92" s="600"/>
    </row>
    <row r="93" spans="1:13" s="570" customFormat="1" ht="45">
      <c r="A93" s="715">
        <v>47</v>
      </c>
      <c r="B93" s="718" t="str">
        <f>"Notional principal amounts of centrally cleared derivative contracts (sum of lines "&amp;A94&amp;" through "&amp;A100&amp;")"</f>
        <v>Notional principal amounts of centrally cleared derivative contracts (sum of lines 48a through 48g)</v>
      </c>
      <c r="C93" s="573"/>
      <c r="D93" s="49">
        <f>SUM(D94:D100)</f>
        <v>0</v>
      </c>
      <c r="E93" s="49">
        <f t="shared" ref="E93:M93" si="9">SUM(E94:E100)</f>
        <v>0</v>
      </c>
      <c r="F93" s="49">
        <f t="shared" si="9"/>
        <v>0</v>
      </c>
      <c r="G93" s="49">
        <f t="shared" si="9"/>
        <v>0</v>
      </c>
      <c r="H93" s="49">
        <f t="shared" si="9"/>
        <v>0</v>
      </c>
      <c r="I93" s="49">
        <f t="shared" si="9"/>
        <v>0</v>
      </c>
      <c r="J93" s="49">
        <f t="shared" si="9"/>
        <v>0</v>
      </c>
      <c r="K93" s="49">
        <f t="shared" si="9"/>
        <v>0</v>
      </c>
      <c r="L93" s="49">
        <f t="shared" si="9"/>
        <v>0</v>
      </c>
      <c r="M93" s="49">
        <f t="shared" si="9"/>
        <v>0</v>
      </c>
    </row>
    <row r="94" spans="1:13" s="570" customFormat="1">
      <c r="A94" s="715" t="s">
        <v>1063</v>
      </c>
      <c r="B94" s="716" t="s">
        <v>969</v>
      </c>
      <c r="C94" s="573"/>
      <c r="D94" s="251"/>
      <c r="E94" s="251"/>
      <c r="F94" s="251"/>
      <c r="G94" s="251"/>
      <c r="H94" s="251"/>
      <c r="I94" s="251"/>
      <c r="J94" s="251"/>
      <c r="K94" s="251"/>
      <c r="L94" s="251"/>
      <c r="M94" s="251"/>
    </row>
    <row r="95" spans="1:13" s="570" customFormat="1">
      <c r="A95" s="715" t="s">
        <v>1064</v>
      </c>
      <c r="B95" s="716" t="s">
        <v>971</v>
      </c>
      <c r="C95" s="573"/>
      <c r="D95" s="251"/>
      <c r="E95" s="251"/>
      <c r="F95" s="251"/>
      <c r="G95" s="251"/>
      <c r="H95" s="251"/>
      <c r="I95" s="251"/>
      <c r="J95" s="251"/>
      <c r="K95" s="251"/>
      <c r="L95" s="251"/>
      <c r="M95" s="251"/>
    </row>
    <row r="96" spans="1:13" s="570" customFormat="1">
      <c r="A96" s="715" t="s">
        <v>1065</v>
      </c>
      <c r="B96" s="716" t="s">
        <v>973</v>
      </c>
      <c r="C96" s="573"/>
      <c r="D96" s="251"/>
      <c r="E96" s="251"/>
      <c r="F96" s="251"/>
      <c r="G96" s="251"/>
      <c r="H96" s="251"/>
      <c r="I96" s="251"/>
      <c r="J96" s="251"/>
      <c r="K96" s="251"/>
      <c r="L96" s="251"/>
      <c r="M96" s="251"/>
    </row>
    <row r="97" spans="1:13" s="570" customFormat="1">
      <c r="A97" s="715" t="s">
        <v>1066</v>
      </c>
      <c r="B97" s="716" t="s">
        <v>975</v>
      </c>
      <c r="C97" s="573"/>
      <c r="D97" s="251"/>
      <c r="E97" s="251"/>
      <c r="F97" s="251"/>
      <c r="G97" s="251"/>
      <c r="H97" s="251"/>
      <c r="I97" s="251"/>
      <c r="J97" s="251"/>
      <c r="K97" s="251"/>
      <c r="L97" s="251"/>
      <c r="M97" s="251"/>
    </row>
    <row r="98" spans="1:13" s="570" customFormat="1">
      <c r="A98" s="715" t="s">
        <v>1067</v>
      </c>
      <c r="B98" s="716" t="s">
        <v>241</v>
      </c>
      <c r="C98" s="573"/>
      <c r="D98" s="251"/>
      <c r="E98" s="251"/>
      <c r="F98" s="251"/>
      <c r="G98" s="251"/>
      <c r="H98" s="251"/>
      <c r="I98" s="251"/>
      <c r="J98" s="251"/>
      <c r="K98" s="251"/>
      <c r="L98" s="251"/>
      <c r="M98" s="251"/>
    </row>
    <row r="99" spans="1:13" s="570" customFormat="1">
      <c r="A99" s="715" t="s">
        <v>1068</v>
      </c>
      <c r="B99" s="716" t="s">
        <v>978</v>
      </c>
      <c r="C99" s="573"/>
      <c r="D99" s="251"/>
      <c r="E99" s="251"/>
      <c r="F99" s="251"/>
      <c r="G99" s="251"/>
      <c r="H99" s="251"/>
      <c r="I99" s="251"/>
      <c r="J99" s="251"/>
      <c r="K99" s="251"/>
      <c r="L99" s="251"/>
      <c r="M99" s="251"/>
    </row>
    <row r="100" spans="1:13" s="570" customFormat="1">
      <c r="A100" s="715" t="s">
        <v>1069</v>
      </c>
      <c r="B100" s="716" t="s">
        <v>84</v>
      </c>
      <c r="C100" s="573"/>
      <c r="D100" s="251"/>
      <c r="E100" s="251"/>
      <c r="F100" s="251"/>
      <c r="G100" s="251"/>
      <c r="H100" s="251"/>
      <c r="I100" s="251"/>
      <c r="J100" s="251"/>
      <c r="K100" s="251"/>
      <c r="L100" s="251"/>
      <c r="M100" s="251"/>
    </row>
    <row r="199" spans="2:2" ht="30">
      <c r="B199" s="714" t="s">
        <v>1070</v>
      </c>
    </row>
  </sheetData>
  <mergeCells count="1">
    <mergeCell ref="E1:M1"/>
  </mergeCells>
  <pageMargins left="0.25" right="0.25" top="0.75" bottom="0.75" header="0.3" footer="0.3"/>
  <pageSetup scale="80" fitToHeight="0" pageOrder="overThenDown" orientation="landscape" r:id="rId1"/>
  <headerFooter scaleWithDoc="0">
    <oddHeader>&amp;L&amp;"-,Bold"FR Y-14A Schedule A.1.c.2 - Standardized RWA</oddHeader>
  </headerFooter>
  <rowBreaks count="3" manualBreakCount="3">
    <brk id="26" max="12" man="1"/>
    <brk id="53" max="12" man="1"/>
    <brk id="83"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Y102"/>
  <sheetViews>
    <sheetView view="pageBreakPreview" zoomScale="85" zoomScaleNormal="85" zoomScaleSheetLayoutView="85" workbookViewId="0">
      <selection activeCell="C103" sqref="C103"/>
    </sheetView>
  </sheetViews>
  <sheetFormatPr defaultColWidth="9.140625" defaultRowHeight="15"/>
  <cols>
    <col min="1" max="1" width="4.85546875" style="719" customWidth="1"/>
    <col min="2" max="2" width="40.7109375" style="714" customWidth="1"/>
    <col min="3" max="12" width="10.5703125" style="570" bestFit="1" customWidth="1"/>
    <col min="13" max="77" width="9.140625" style="570"/>
    <col min="78" max="16384" width="9.140625" style="571"/>
  </cols>
  <sheetData>
    <row r="1" spans="1:12">
      <c r="C1" s="596" t="s">
        <v>1073</v>
      </c>
      <c r="D1" s="1011" t="s">
        <v>27</v>
      </c>
      <c r="E1" s="1011"/>
      <c r="F1" s="1011"/>
      <c r="G1" s="1011"/>
      <c r="H1" s="1011"/>
      <c r="I1" s="1011"/>
      <c r="J1" s="1011"/>
      <c r="K1" s="1011"/>
      <c r="L1" s="1011"/>
    </row>
    <row r="2" spans="1:12" ht="15.75" thickBot="1">
      <c r="A2" s="711"/>
      <c r="B2" s="712"/>
      <c r="C2" s="597" t="s">
        <v>699</v>
      </c>
      <c r="D2" s="597" t="s">
        <v>700</v>
      </c>
      <c r="E2" s="597" t="s">
        <v>701</v>
      </c>
      <c r="F2" s="597" t="s">
        <v>702</v>
      </c>
      <c r="G2" s="597" t="s">
        <v>703</v>
      </c>
      <c r="H2" s="597" t="s">
        <v>704</v>
      </c>
      <c r="I2" s="597" t="s">
        <v>705</v>
      </c>
      <c r="J2" s="597" t="s">
        <v>706</v>
      </c>
      <c r="K2" s="597" t="s">
        <v>707</v>
      </c>
      <c r="L2" s="597" t="s">
        <v>708</v>
      </c>
    </row>
    <row r="3" spans="1:12" ht="15.75" thickTop="1">
      <c r="A3" s="729" t="s">
        <v>746</v>
      </c>
      <c r="B3" s="720"/>
      <c r="C3" s="588"/>
      <c r="D3" s="588"/>
      <c r="E3" s="588"/>
      <c r="F3" s="588"/>
      <c r="G3" s="588"/>
      <c r="H3" s="588"/>
      <c r="I3" s="588"/>
      <c r="J3" s="588"/>
      <c r="K3" s="588"/>
      <c r="L3" s="588"/>
    </row>
    <row r="4" spans="1:12">
      <c r="A4" s="715">
        <v>1</v>
      </c>
      <c r="B4" s="721" t="s">
        <v>747</v>
      </c>
      <c r="C4" s="62">
        <f>SUM(C5,C21,C28,IF(C47&gt;0,C47,C46),IF(C57&gt;0,C57,0),C67,C70,IF(C71&gt;0,C71,0),C76)</f>
        <v>0</v>
      </c>
      <c r="D4" s="62">
        <f t="shared" ref="D4:L4" si="0">SUM(D5,D21,D28,IF(D47&gt;0,D47,D46),IF(D57&gt;0,D57,0),D67,D70,IF(D71&gt;0,D71,0),D76)</f>
        <v>0</v>
      </c>
      <c r="E4" s="62">
        <f t="shared" si="0"/>
        <v>0</v>
      </c>
      <c r="F4" s="62">
        <f t="shared" si="0"/>
        <v>0</v>
      </c>
      <c r="G4" s="62">
        <f t="shared" si="0"/>
        <v>0</v>
      </c>
      <c r="H4" s="62">
        <f t="shared" si="0"/>
        <v>0</v>
      </c>
      <c r="I4" s="62">
        <f t="shared" si="0"/>
        <v>0</v>
      </c>
      <c r="J4" s="62">
        <f t="shared" si="0"/>
        <v>0</v>
      </c>
      <c r="K4" s="62">
        <f t="shared" si="0"/>
        <v>0</v>
      </c>
      <c r="L4" s="62">
        <f t="shared" si="0"/>
        <v>0</v>
      </c>
    </row>
    <row r="5" spans="1:12">
      <c r="A5" s="715">
        <v>2</v>
      </c>
      <c r="B5" s="730" t="s">
        <v>748</v>
      </c>
      <c r="C5" s="62">
        <f t="shared" ref="C5:L5" si="1">SUM(C8,C11,C14,C17,C20)</f>
        <v>0</v>
      </c>
      <c r="D5" s="62">
        <f t="shared" si="1"/>
        <v>0</v>
      </c>
      <c r="E5" s="62">
        <f t="shared" si="1"/>
        <v>0</v>
      </c>
      <c r="F5" s="62">
        <f t="shared" si="1"/>
        <v>0</v>
      </c>
      <c r="G5" s="62">
        <f t="shared" si="1"/>
        <v>0</v>
      </c>
      <c r="H5" s="62">
        <f t="shared" si="1"/>
        <v>0</v>
      </c>
      <c r="I5" s="62">
        <f t="shared" si="1"/>
        <v>0</v>
      </c>
      <c r="J5" s="62">
        <f t="shared" si="1"/>
        <v>0</v>
      </c>
      <c r="K5" s="62">
        <f t="shared" si="1"/>
        <v>0</v>
      </c>
      <c r="L5" s="62">
        <f t="shared" si="1"/>
        <v>0</v>
      </c>
    </row>
    <row r="6" spans="1:12">
      <c r="B6" s="730" t="s">
        <v>749</v>
      </c>
      <c r="C6" s="589"/>
      <c r="D6" s="589"/>
      <c r="E6" s="590"/>
      <c r="F6" s="590"/>
      <c r="G6" s="590"/>
      <c r="H6" s="590"/>
      <c r="I6" s="590"/>
      <c r="J6" s="590"/>
      <c r="K6" s="590"/>
      <c r="L6" s="590"/>
    </row>
    <row r="7" spans="1:12">
      <c r="A7" s="715">
        <v>3</v>
      </c>
      <c r="B7" s="730" t="s">
        <v>750</v>
      </c>
      <c r="C7" s="577"/>
      <c r="D7" s="577"/>
      <c r="E7" s="252"/>
      <c r="F7" s="252"/>
      <c r="G7" s="252"/>
      <c r="H7" s="252"/>
      <c r="I7" s="252"/>
      <c r="J7" s="252"/>
      <c r="K7" s="252"/>
      <c r="L7" s="252"/>
    </row>
    <row r="8" spans="1:12">
      <c r="A8" s="715">
        <v>4</v>
      </c>
      <c r="B8" s="730" t="s">
        <v>751</v>
      </c>
      <c r="C8" s="577"/>
      <c r="D8" s="577"/>
      <c r="E8" s="252"/>
      <c r="F8" s="252"/>
      <c r="G8" s="252"/>
      <c r="H8" s="252"/>
      <c r="I8" s="252"/>
      <c r="J8" s="252"/>
      <c r="K8" s="252"/>
      <c r="L8" s="252"/>
    </row>
    <row r="9" spans="1:12">
      <c r="B9" s="730" t="s">
        <v>752</v>
      </c>
      <c r="C9" s="589"/>
      <c r="D9" s="589"/>
      <c r="E9" s="590"/>
      <c r="F9" s="590"/>
      <c r="G9" s="590"/>
      <c r="H9" s="590"/>
      <c r="I9" s="590"/>
      <c r="J9" s="590"/>
      <c r="K9" s="590"/>
      <c r="L9" s="590"/>
    </row>
    <row r="10" spans="1:12">
      <c r="A10" s="715">
        <v>5</v>
      </c>
      <c r="B10" s="730" t="s">
        <v>750</v>
      </c>
      <c r="C10" s="577"/>
      <c r="D10" s="577"/>
      <c r="E10" s="252"/>
      <c r="F10" s="252"/>
      <c r="G10" s="252"/>
      <c r="H10" s="252"/>
      <c r="I10" s="252"/>
      <c r="J10" s="252"/>
      <c r="K10" s="252"/>
      <c r="L10" s="252"/>
    </row>
    <row r="11" spans="1:12">
      <c r="A11" s="715">
        <v>6</v>
      </c>
      <c r="B11" s="730" t="s">
        <v>751</v>
      </c>
      <c r="C11" s="577"/>
      <c r="D11" s="577"/>
      <c r="E11" s="252"/>
      <c r="F11" s="252"/>
      <c r="G11" s="252"/>
      <c r="H11" s="252"/>
      <c r="I11" s="252"/>
      <c r="J11" s="252"/>
      <c r="K11" s="252"/>
      <c r="L11" s="252"/>
    </row>
    <row r="12" spans="1:12">
      <c r="B12" s="730" t="s">
        <v>753</v>
      </c>
      <c r="C12" s="589"/>
      <c r="D12" s="589"/>
      <c r="E12" s="590"/>
      <c r="F12" s="590"/>
      <c r="G12" s="590"/>
      <c r="H12" s="590"/>
      <c r="I12" s="590"/>
      <c r="J12" s="590"/>
      <c r="K12" s="590"/>
      <c r="L12" s="590"/>
    </row>
    <row r="13" spans="1:12">
      <c r="A13" s="715">
        <v>7</v>
      </c>
      <c r="B13" s="730" t="s">
        <v>750</v>
      </c>
      <c r="C13" s="577"/>
      <c r="D13" s="577"/>
      <c r="E13" s="252"/>
      <c r="F13" s="252"/>
      <c r="G13" s="252"/>
      <c r="H13" s="252"/>
      <c r="I13" s="252"/>
      <c r="J13" s="252"/>
      <c r="K13" s="252"/>
      <c r="L13" s="252"/>
    </row>
    <row r="14" spans="1:12">
      <c r="A14" s="715">
        <v>8</v>
      </c>
      <c r="B14" s="730" t="s">
        <v>751</v>
      </c>
      <c r="C14" s="577"/>
      <c r="D14" s="577"/>
      <c r="E14" s="252"/>
      <c r="F14" s="252"/>
      <c r="G14" s="252"/>
      <c r="H14" s="252"/>
      <c r="I14" s="252"/>
      <c r="J14" s="252"/>
      <c r="K14" s="252"/>
      <c r="L14" s="252"/>
    </row>
    <row r="15" spans="1:12">
      <c r="B15" s="730" t="s">
        <v>754</v>
      </c>
      <c r="C15" s="589"/>
      <c r="D15" s="589"/>
      <c r="E15" s="590"/>
      <c r="F15" s="590"/>
      <c r="G15" s="590"/>
      <c r="H15" s="590"/>
      <c r="I15" s="590"/>
      <c r="J15" s="590"/>
      <c r="K15" s="590"/>
      <c r="L15" s="590"/>
    </row>
    <row r="16" spans="1:12">
      <c r="A16" s="715">
        <v>9</v>
      </c>
      <c r="B16" s="730" t="s">
        <v>750</v>
      </c>
      <c r="C16" s="577"/>
      <c r="D16" s="577"/>
      <c r="E16" s="252"/>
      <c r="F16" s="252"/>
      <c r="G16" s="252"/>
      <c r="H16" s="252"/>
      <c r="I16" s="252"/>
      <c r="J16" s="252"/>
      <c r="K16" s="252"/>
      <c r="L16" s="252"/>
    </row>
    <row r="17" spans="1:12">
      <c r="A17" s="715">
        <v>10</v>
      </c>
      <c r="B17" s="730" t="s">
        <v>751</v>
      </c>
      <c r="C17" s="577"/>
      <c r="D17" s="577"/>
      <c r="E17" s="252"/>
      <c r="F17" s="252"/>
      <c r="G17" s="252"/>
      <c r="H17" s="252"/>
      <c r="I17" s="252"/>
      <c r="J17" s="252"/>
      <c r="K17" s="252"/>
      <c r="L17" s="252"/>
    </row>
    <row r="18" spans="1:12">
      <c r="B18" s="730" t="s">
        <v>755</v>
      </c>
      <c r="C18" s="589"/>
      <c r="D18" s="589"/>
      <c r="E18" s="590"/>
      <c r="F18" s="590"/>
      <c r="G18" s="590"/>
      <c r="H18" s="590"/>
      <c r="I18" s="590"/>
      <c r="J18" s="590"/>
      <c r="K18" s="590"/>
      <c r="L18" s="590"/>
    </row>
    <row r="19" spans="1:12">
      <c r="A19" s="715">
        <v>11</v>
      </c>
      <c r="B19" s="730" t="s">
        <v>750</v>
      </c>
      <c r="C19" s="577"/>
      <c r="D19" s="577"/>
      <c r="E19" s="252"/>
      <c r="F19" s="252"/>
      <c r="G19" s="252"/>
      <c r="H19" s="252"/>
      <c r="I19" s="252"/>
      <c r="J19" s="252"/>
      <c r="K19" s="252"/>
      <c r="L19" s="252"/>
    </row>
    <row r="20" spans="1:12">
      <c r="A20" s="715">
        <v>12</v>
      </c>
      <c r="B20" s="730" t="s">
        <v>751</v>
      </c>
      <c r="C20" s="577"/>
      <c r="D20" s="577"/>
      <c r="E20" s="252"/>
      <c r="F20" s="252"/>
      <c r="G20" s="252"/>
      <c r="H20" s="252"/>
      <c r="I20" s="252"/>
      <c r="J20" s="252"/>
      <c r="K20" s="252"/>
      <c r="L20" s="252"/>
    </row>
    <row r="21" spans="1:12">
      <c r="A21" s="715">
        <v>13</v>
      </c>
      <c r="B21" s="730" t="s">
        <v>756</v>
      </c>
      <c r="C21" s="62">
        <f t="shared" ref="C21:L21" si="2">SUM(C22:C27)</f>
        <v>0</v>
      </c>
      <c r="D21" s="62">
        <f t="shared" si="2"/>
        <v>0</v>
      </c>
      <c r="E21" s="62">
        <f t="shared" si="2"/>
        <v>0</v>
      </c>
      <c r="F21" s="62">
        <f t="shared" si="2"/>
        <v>0</v>
      </c>
      <c r="G21" s="62">
        <f t="shared" si="2"/>
        <v>0</v>
      </c>
      <c r="H21" s="62">
        <f t="shared" si="2"/>
        <v>0</v>
      </c>
      <c r="I21" s="62">
        <f t="shared" si="2"/>
        <v>0</v>
      </c>
      <c r="J21" s="62">
        <f t="shared" si="2"/>
        <v>0</v>
      </c>
      <c r="K21" s="62">
        <f t="shared" si="2"/>
        <v>0</v>
      </c>
      <c r="L21" s="62">
        <f t="shared" si="2"/>
        <v>0</v>
      </c>
    </row>
    <row r="22" spans="1:12" ht="60">
      <c r="A22" s="715">
        <v>14</v>
      </c>
      <c r="B22" s="730" t="s">
        <v>757</v>
      </c>
      <c r="C22" s="577"/>
      <c r="D22" s="577"/>
      <c r="E22" s="252"/>
      <c r="F22" s="252"/>
      <c r="G22" s="252"/>
      <c r="H22" s="252"/>
      <c r="I22" s="252"/>
      <c r="J22" s="252"/>
      <c r="K22" s="252"/>
      <c r="L22" s="252"/>
    </row>
    <row r="23" spans="1:12" ht="60">
      <c r="A23" s="715">
        <v>15</v>
      </c>
      <c r="B23" s="730" t="s">
        <v>758</v>
      </c>
      <c r="C23" s="577"/>
      <c r="D23" s="577"/>
      <c r="E23" s="252"/>
      <c r="F23" s="252"/>
      <c r="G23" s="252"/>
      <c r="H23" s="252"/>
      <c r="I23" s="252"/>
      <c r="J23" s="252"/>
      <c r="K23" s="252"/>
      <c r="L23" s="252"/>
    </row>
    <row r="24" spans="1:12" ht="45">
      <c r="A24" s="715">
        <v>16</v>
      </c>
      <c r="B24" s="730" t="s">
        <v>759</v>
      </c>
      <c r="C24" s="577"/>
      <c r="D24" s="577"/>
      <c r="E24" s="252"/>
      <c r="F24" s="252"/>
      <c r="G24" s="252"/>
      <c r="H24" s="252"/>
      <c r="I24" s="252"/>
      <c r="J24" s="252"/>
      <c r="K24" s="252"/>
      <c r="L24" s="252"/>
    </row>
    <row r="25" spans="1:12" ht="45">
      <c r="A25" s="715">
        <v>17</v>
      </c>
      <c r="B25" s="730" t="s">
        <v>760</v>
      </c>
      <c r="C25" s="577"/>
      <c r="D25" s="577"/>
      <c r="E25" s="252"/>
      <c r="F25" s="252"/>
      <c r="G25" s="252"/>
      <c r="H25" s="252"/>
      <c r="I25" s="252"/>
      <c r="J25" s="252"/>
      <c r="K25" s="252"/>
      <c r="L25" s="252"/>
    </row>
    <row r="26" spans="1:12" ht="30">
      <c r="A26" s="715">
        <v>18</v>
      </c>
      <c r="B26" s="730" t="s">
        <v>761</v>
      </c>
      <c r="C26" s="577"/>
      <c r="D26" s="577"/>
      <c r="E26" s="252"/>
      <c r="F26" s="252"/>
      <c r="G26" s="252"/>
      <c r="H26" s="252"/>
      <c r="I26" s="252"/>
      <c r="J26" s="252"/>
      <c r="K26" s="252"/>
      <c r="L26" s="252"/>
    </row>
    <row r="27" spans="1:12" ht="30">
      <c r="A27" s="715">
        <v>19</v>
      </c>
      <c r="B27" s="730" t="s">
        <v>762</v>
      </c>
      <c r="C27" s="577"/>
      <c r="D27" s="577"/>
      <c r="E27" s="252"/>
      <c r="F27" s="252"/>
      <c r="G27" s="252"/>
      <c r="H27" s="252"/>
      <c r="I27" s="252"/>
      <c r="J27" s="252"/>
      <c r="K27" s="252"/>
      <c r="L27" s="252"/>
    </row>
    <row r="28" spans="1:12">
      <c r="A28" s="715">
        <v>20</v>
      </c>
      <c r="B28" s="730" t="s">
        <v>763</v>
      </c>
      <c r="C28" s="62">
        <f t="shared" ref="C28:L28" si="3">SUM(C31,C34,C37,C40,C43)</f>
        <v>0</v>
      </c>
      <c r="D28" s="62">
        <f t="shared" si="3"/>
        <v>0</v>
      </c>
      <c r="E28" s="62">
        <f t="shared" si="3"/>
        <v>0</v>
      </c>
      <c r="F28" s="62">
        <f t="shared" si="3"/>
        <v>0</v>
      </c>
      <c r="G28" s="62">
        <f t="shared" si="3"/>
        <v>0</v>
      </c>
      <c r="H28" s="62">
        <f t="shared" si="3"/>
        <v>0</v>
      </c>
      <c r="I28" s="62">
        <f t="shared" si="3"/>
        <v>0</v>
      </c>
      <c r="J28" s="62">
        <f t="shared" si="3"/>
        <v>0</v>
      </c>
      <c r="K28" s="62">
        <f t="shared" si="3"/>
        <v>0</v>
      </c>
      <c r="L28" s="62">
        <f t="shared" si="3"/>
        <v>0</v>
      </c>
    </row>
    <row r="29" spans="1:12" ht="30">
      <c r="B29" s="730" t="s">
        <v>764</v>
      </c>
      <c r="C29" s="589"/>
      <c r="D29" s="589"/>
      <c r="E29" s="589"/>
      <c r="F29" s="589"/>
      <c r="G29" s="589"/>
      <c r="H29" s="589"/>
      <c r="I29" s="589"/>
      <c r="J29" s="589"/>
      <c r="K29" s="589"/>
      <c r="L29" s="589"/>
    </row>
    <row r="30" spans="1:12">
      <c r="A30" s="715">
        <v>21</v>
      </c>
      <c r="B30" s="730" t="s">
        <v>750</v>
      </c>
      <c r="C30" s="577"/>
      <c r="D30" s="577"/>
      <c r="E30" s="252"/>
      <c r="F30" s="252"/>
      <c r="G30" s="252"/>
      <c r="H30" s="252"/>
      <c r="I30" s="252"/>
      <c r="J30" s="252"/>
      <c r="K30" s="252"/>
      <c r="L30" s="252"/>
    </row>
    <row r="31" spans="1:12">
      <c r="A31" s="715">
        <v>22</v>
      </c>
      <c r="B31" s="730" t="s">
        <v>751</v>
      </c>
      <c r="C31" s="577"/>
      <c r="D31" s="577"/>
      <c r="E31" s="252"/>
      <c r="F31" s="252"/>
      <c r="G31" s="252"/>
      <c r="H31" s="252"/>
      <c r="I31" s="252"/>
      <c r="J31" s="252"/>
      <c r="K31" s="252"/>
      <c r="L31" s="252"/>
    </row>
    <row r="32" spans="1:12" ht="30">
      <c r="B32" s="730" t="s">
        <v>765</v>
      </c>
      <c r="C32" s="589"/>
      <c r="D32" s="589"/>
      <c r="E32" s="590"/>
      <c r="F32" s="590"/>
      <c r="G32" s="590"/>
      <c r="H32" s="590"/>
      <c r="I32" s="590"/>
      <c r="J32" s="590"/>
      <c r="K32" s="590"/>
      <c r="L32" s="590"/>
    </row>
    <row r="33" spans="1:12">
      <c r="A33" s="715">
        <v>23</v>
      </c>
      <c r="B33" s="730" t="s">
        <v>750</v>
      </c>
      <c r="C33" s="577"/>
      <c r="D33" s="577"/>
      <c r="E33" s="252"/>
      <c r="F33" s="252"/>
      <c r="G33" s="252"/>
      <c r="H33" s="252"/>
      <c r="I33" s="252"/>
      <c r="J33" s="252"/>
      <c r="K33" s="252"/>
      <c r="L33" s="252"/>
    </row>
    <row r="34" spans="1:12">
      <c r="A34" s="715">
        <v>24</v>
      </c>
      <c r="B34" s="730" t="s">
        <v>751</v>
      </c>
      <c r="C34" s="577"/>
      <c r="D34" s="577"/>
      <c r="E34" s="252"/>
      <c r="F34" s="252"/>
      <c r="G34" s="252"/>
      <c r="H34" s="252"/>
      <c r="I34" s="252"/>
      <c r="J34" s="252"/>
      <c r="K34" s="252"/>
      <c r="L34" s="252"/>
    </row>
    <row r="35" spans="1:12">
      <c r="B35" s="730" t="s">
        <v>766</v>
      </c>
      <c r="C35" s="589"/>
      <c r="D35" s="589"/>
      <c r="E35" s="590"/>
      <c r="F35" s="590"/>
      <c r="G35" s="590"/>
      <c r="H35" s="590"/>
      <c r="I35" s="590"/>
      <c r="J35" s="590"/>
      <c r="K35" s="590"/>
      <c r="L35" s="590"/>
    </row>
    <row r="36" spans="1:12">
      <c r="A36" s="715">
        <v>25</v>
      </c>
      <c r="B36" s="730" t="s">
        <v>750</v>
      </c>
      <c r="C36" s="577"/>
      <c r="D36" s="577"/>
      <c r="E36" s="252"/>
      <c r="F36" s="252"/>
      <c r="G36" s="252"/>
      <c r="H36" s="252"/>
      <c r="I36" s="252"/>
      <c r="J36" s="252"/>
      <c r="K36" s="252"/>
      <c r="L36" s="252"/>
    </row>
    <row r="37" spans="1:12">
      <c r="A37" s="715">
        <v>26</v>
      </c>
      <c r="B37" s="730" t="s">
        <v>751</v>
      </c>
      <c r="C37" s="577"/>
      <c r="D37" s="577"/>
      <c r="E37" s="252"/>
      <c r="F37" s="252"/>
      <c r="G37" s="252"/>
      <c r="H37" s="252"/>
      <c r="I37" s="252"/>
      <c r="J37" s="252"/>
      <c r="K37" s="252"/>
      <c r="L37" s="252"/>
    </row>
    <row r="38" spans="1:12">
      <c r="B38" s="730" t="s">
        <v>767</v>
      </c>
      <c r="C38" s="589"/>
      <c r="D38" s="589"/>
      <c r="E38" s="590"/>
      <c r="F38" s="590"/>
      <c r="G38" s="590"/>
      <c r="H38" s="590"/>
      <c r="I38" s="590"/>
      <c r="J38" s="590"/>
      <c r="K38" s="590"/>
      <c r="L38" s="590"/>
    </row>
    <row r="39" spans="1:12">
      <c r="A39" s="715">
        <v>27</v>
      </c>
      <c r="B39" s="730" t="s">
        <v>750</v>
      </c>
      <c r="C39" s="577"/>
      <c r="D39" s="577"/>
      <c r="E39" s="252"/>
      <c r="F39" s="252"/>
      <c r="G39" s="252"/>
      <c r="H39" s="252"/>
      <c r="I39" s="252"/>
      <c r="J39" s="252"/>
      <c r="K39" s="252"/>
      <c r="L39" s="252"/>
    </row>
    <row r="40" spans="1:12">
      <c r="A40" s="715">
        <v>28</v>
      </c>
      <c r="B40" s="730" t="s">
        <v>751</v>
      </c>
      <c r="C40" s="577"/>
      <c r="D40" s="577"/>
      <c r="E40" s="252"/>
      <c r="F40" s="252"/>
      <c r="G40" s="252"/>
      <c r="H40" s="252"/>
      <c r="I40" s="252"/>
      <c r="J40" s="252"/>
      <c r="K40" s="252"/>
      <c r="L40" s="252"/>
    </row>
    <row r="41" spans="1:12">
      <c r="B41" s="730" t="s">
        <v>768</v>
      </c>
      <c r="C41" s="589"/>
      <c r="D41" s="589"/>
      <c r="E41" s="590"/>
      <c r="F41" s="590"/>
      <c r="G41" s="590"/>
      <c r="H41" s="590"/>
      <c r="I41" s="590"/>
      <c r="J41" s="590"/>
      <c r="K41" s="590"/>
      <c r="L41" s="590"/>
    </row>
    <row r="42" spans="1:12">
      <c r="A42" s="715">
        <v>29</v>
      </c>
      <c r="B42" s="730" t="s">
        <v>750</v>
      </c>
      <c r="C42" s="577"/>
      <c r="D42" s="577"/>
      <c r="E42" s="252"/>
      <c r="F42" s="252"/>
      <c r="G42" s="252"/>
      <c r="H42" s="252"/>
      <c r="I42" s="252"/>
      <c r="J42" s="252"/>
      <c r="K42" s="252"/>
      <c r="L42" s="252"/>
    </row>
    <row r="43" spans="1:12">
      <c r="A43" s="715">
        <v>30</v>
      </c>
      <c r="B43" s="730" t="s">
        <v>751</v>
      </c>
      <c r="C43" s="577"/>
      <c r="D43" s="577"/>
      <c r="E43" s="252"/>
      <c r="F43" s="252"/>
      <c r="G43" s="252"/>
      <c r="H43" s="252"/>
      <c r="I43" s="252"/>
      <c r="J43" s="252"/>
      <c r="K43" s="252"/>
      <c r="L43" s="252"/>
    </row>
    <row r="44" spans="1:12" ht="30">
      <c r="B44" s="716" t="s">
        <v>918</v>
      </c>
      <c r="C44" s="591"/>
      <c r="D44" s="591"/>
      <c r="E44" s="592"/>
      <c r="F44" s="592"/>
      <c r="G44" s="592"/>
      <c r="H44" s="592"/>
      <c r="I44" s="592"/>
      <c r="J44" s="592"/>
      <c r="K44" s="592"/>
      <c r="L44" s="592"/>
    </row>
    <row r="45" spans="1:12">
      <c r="A45" s="715">
        <v>31</v>
      </c>
      <c r="B45" s="730" t="s">
        <v>750</v>
      </c>
      <c r="C45" s="577"/>
      <c r="D45" s="577"/>
      <c r="E45" s="252"/>
      <c r="F45" s="252"/>
      <c r="G45" s="252"/>
      <c r="H45" s="252"/>
      <c r="I45" s="252"/>
      <c r="J45" s="252"/>
      <c r="K45" s="252"/>
      <c r="L45" s="252"/>
    </row>
    <row r="46" spans="1:12">
      <c r="A46" s="715">
        <v>32</v>
      </c>
      <c r="B46" s="730" t="s">
        <v>751</v>
      </c>
      <c r="C46" s="577"/>
      <c r="D46" s="577"/>
      <c r="E46" s="252"/>
      <c r="F46" s="252"/>
      <c r="G46" s="252"/>
      <c r="H46" s="252"/>
      <c r="I46" s="252"/>
      <c r="J46" s="252"/>
      <c r="K46" s="252"/>
      <c r="L46" s="252"/>
    </row>
    <row r="47" spans="1:12" ht="30">
      <c r="A47" s="715">
        <v>33</v>
      </c>
      <c r="B47" s="716" t="s">
        <v>917</v>
      </c>
      <c r="C47" s="62">
        <f t="shared" ref="C47:L47" si="4">SUM(C50,C53,C56)</f>
        <v>0</v>
      </c>
      <c r="D47" s="62">
        <f t="shared" si="4"/>
        <v>0</v>
      </c>
      <c r="E47" s="62">
        <f t="shared" si="4"/>
        <v>0</v>
      </c>
      <c r="F47" s="62">
        <f t="shared" si="4"/>
        <v>0</v>
      </c>
      <c r="G47" s="62">
        <f t="shared" si="4"/>
        <v>0</v>
      </c>
      <c r="H47" s="62">
        <f t="shared" si="4"/>
        <v>0</v>
      </c>
      <c r="I47" s="62">
        <f t="shared" si="4"/>
        <v>0</v>
      </c>
      <c r="J47" s="62">
        <f t="shared" si="4"/>
        <v>0</v>
      </c>
      <c r="K47" s="62">
        <f t="shared" si="4"/>
        <v>0</v>
      </c>
      <c r="L47" s="62">
        <f t="shared" si="4"/>
        <v>0</v>
      </c>
    </row>
    <row r="48" spans="1:12" ht="30">
      <c r="B48" s="716" t="s">
        <v>916</v>
      </c>
      <c r="C48" s="591"/>
      <c r="D48" s="591"/>
      <c r="E48" s="591"/>
      <c r="F48" s="591"/>
      <c r="G48" s="591"/>
      <c r="H48" s="591"/>
      <c r="I48" s="591"/>
      <c r="J48" s="591"/>
      <c r="K48" s="591"/>
      <c r="L48" s="591"/>
    </row>
    <row r="49" spans="1:12">
      <c r="A49" s="715">
        <v>34</v>
      </c>
      <c r="B49" s="716" t="s">
        <v>750</v>
      </c>
      <c r="C49" s="252"/>
      <c r="D49" s="252"/>
      <c r="E49" s="252"/>
      <c r="F49" s="577"/>
      <c r="G49" s="577"/>
      <c r="H49" s="577"/>
      <c r="I49" s="577"/>
      <c r="J49" s="577"/>
      <c r="K49" s="577"/>
      <c r="L49" s="577"/>
    </row>
    <row r="50" spans="1:12">
      <c r="A50" s="715">
        <v>35</v>
      </c>
      <c r="B50" s="716" t="s">
        <v>751</v>
      </c>
      <c r="C50" s="252"/>
      <c r="D50" s="252"/>
      <c r="E50" s="252"/>
      <c r="F50" s="577"/>
      <c r="G50" s="577"/>
      <c r="H50" s="577"/>
      <c r="I50" s="577"/>
      <c r="J50" s="577"/>
      <c r="K50" s="577"/>
      <c r="L50" s="577"/>
    </row>
    <row r="51" spans="1:12" ht="30">
      <c r="B51" s="716" t="s">
        <v>915</v>
      </c>
      <c r="C51" s="592"/>
      <c r="D51" s="592"/>
      <c r="E51" s="592"/>
      <c r="F51" s="591"/>
      <c r="G51" s="591"/>
      <c r="H51" s="591"/>
      <c r="I51" s="591"/>
      <c r="J51" s="591"/>
      <c r="K51" s="591"/>
      <c r="L51" s="591"/>
    </row>
    <row r="52" spans="1:12">
      <c r="A52" s="715">
        <v>36</v>
      </c>
      <c r="B52" s="716" t="s">
        <v>750</v>
      </c>
      <c r="C52" s="252"/>
      <c r="D52" s="252"/>
      <c r="E52" s="252"/>
      <c r="F52" s="577"/>
      <c r="G52" s="577"/>
      <c r="H52" s="577"/>
      <c r="I52" s="577"/>
      <c r="J52" s="577"/>
      <c r="K52" s="577"/>
      <c r="L52" s="577"/>
    </row>
    <row r="53" spans="1:12">
      <c r="A53" s="715">
        <v>37</v>
      </c>
      <c r="B53" s="716" t="s">
        <v>751</v>
      </c>
      <c r="C53" s="252"/>
      <c r="D53" s="252"/>
      <c r="E53" s="252"/>
      <c r="F53" s="577"/>
      <c r="G53" s="577"/>
      <c r="H53" s="577"/>
      <c r="I53" s="577"/>
      <c r="J53" s="577"/>
      <c r="K53" s="577"/>
      <c r="L53" s="577"/>
    </row>
    <row r="54" spans="1:12">
      <c r="B54" s="716" t="s">
        <v>914</v>
      </c>
      <c r="C54" s="592"/>
      <c r="D54" s="592"/>
      <c r="E54" s="592"/>
      <c r="F54" s="591"/>
      <c r="G54" s="591"/>
      <c r="H54" s="591"/>
      <c r="I54" s="591"/>
      <c r="J54" s="591"/>
      <c r="K54" s="591"/>
      <c r="L54" s="591"/>
    </row>
    <row r="55" spans="1:12">
      <c r="A55" s="715">
        <v>38</v>
      </c>
      <c r="B55" s="716" t="s">
        <v>750</v>
      </c>
      <c r="C55" s="252"/>
      <c r="D55" s="252"/>
      <c r="E55" s="252"/>
      <c r="F55" s="577"/>
      <c r="G55" s="577"/>
      <c r="H55" s="577"/>
      <c r="I55" s="577"/>
      <c r="J55" s="577"/>
      <c r="K55" s="577"/>
      <c r="L55" s="577"/>
    </row>
    <row r="56" spans="1:12">
      <c r="A56" s="715">
        <v>39</v>
      </c>
      <c r="B56" s="716" t="s">
        <v>751</v>
      </c>
      <c r="C56" s="252"/>
      <c r="D56" s="252"/>
      <c r="E56" s="252"/>
      <c r="F56" s="577"/>
      <c r="G56" s="577"/>
      <c r="H56" s="577"/>
      <c r="I56" s="577"/>
      <c r="J56" s="577"/>
      <c r="K56" s="577"/>
      <c r="L56" s="577"/>
    </row>
    <row r="57" spans="1:12" ht="30">
      <c r="A57" s="715">
        <v>40</v>
      </c>
      <c r="B57" s="716" t="s">
        <v>913</v>
      </c>
      <c r="C57" s="62">
        <f t="shared" ref="C57:L57" si="5">SUM(C60,C63,C66)</f>
        <v>0</v>
      </c>
      <c r="D57" s="62">
        <f t="shared" si="5"/>
        <v>0</v>
      </c>
      <c r="E57" s="62">
        <f t="shared" si="5"/>
        <v>0</v>
      </c>
      <c r="F57" s="62">
        <f t="shared" si="5"/>
        <v>0</v>
      </c>
      <c r="G57" s="62">
        <f t="shared" si="5"/>
        <v>0</v>
      </c>
      <c r="H57" s="62">
        <f t="shared" si="5"/>
        <v>0</v>
      </c>
      <c r="I57" s="62">
        <f t="shared" si="5"/>
        <v>0</v>
      </c>
      <c r="J57" s="62">
        <f t="shared" si="5"/>
        <v>0</v>
      </c>
      <c r="K57" s="62">
        <f t="shared" si="5"/>
        <v>0</v>
      </c>
      <c r="L57" s="62">
        <f t="shared" si="5"/>
        <v>0</v>
      </c>
    </row>
    <row r="58" spans="1:12" ht="30">
      <c r="B58" s="716" t="s">
        <v>912</v>
      </c>
      <c r="C58" s="591"/>
      <c r="D58" s="591"/>
      <c r="E58" s="591"/>
      <c r="F58" s="591"/>
      <c r="G58" s="591"/>
      <c r="H58" s="591"/>
      <c r="I58" s="591"/>
      <c r="J58" s="591"/>
      <c r="K58" s="591"/>
      <c r="L58" s="591"/>
    </row>
    <row r="59" spans="1:12">
      <c r="A59" s="715">
        <v>41</v>
      </c>
      <c r="B59" s="716" t="s">
        <v>750</v>
      </c>
      <c r="C59" s="252"/>
      <c r="D59" s="252"/>
      <c r="E59" s="252"/>
      <c r="F59" s="577"/>
      <c r="G59" s="577"/>
      <c r="H59" s="577"/>
      <c r="I59" s="577"/>
      <c r="J59" s="577"/>
      <c r="K59" s="577"/>
      <c r="L59" s="577"/>
    </row>
    <row r="60" spans="1:12">
      <c r="A60" s="715">
        <v>42</v>
      </c>
      <c r="B60" s="716" t="s">
        <v>751</v>
      </c>
      <c r="C60" s="252"/>
      <c r="D60" s="252"/>
      <c r="E60" s="252"/>
      <c r="F60" s="577"/>
      <c r="G60" s="577"/>
      <c r="H60" s="577"/>
      <c r="I60" s="577"/>
      <c r="J60" s="577"/>
      <c r="K60" s="577"/>
      <c r="L60" s="577"/>
    </row>
    <row r="61" spans="1:12">
      <c r="B61" s="716" t="s">
        <v>911</v>
      </c>
      <c r="C61" s="592"/>
      <c r="D61" s="592"/>
      <c r="E61" s="592"/>
      <c r="F61" s="591"/>
      <c r="G61" s="591"/>
      <c r="H61" s="591"/>
      <c r="I61" s="591"/>
      <c r="J61" s="591"/>
      <c r="K61" s="591"/>
      <c r="L61" s="591"/>
    </row>
    <row r="62" spans="1:12">
      <c r="A62" s="715">
        <v>43</v>
      </c>
      <c r="B62" s="716" t="s">
        <v>750</v>
      </c>
      <c r="C62" s="252"/>
      <c r="D62" s="252"/>
      <c r="E62" s="252"/>
      <c r="F62" s="577"/>
      <c r="G62" s="577"/>
      <c r="H62" s="577"/>
      <c r="I62" s="577"/>
      <c r="J62" s="577"/>
      <c r="K62" s="577"/>
      <c r="L62" s="577"/>
    </row>
    <row r="63" spans="1:12">
      <c r="A63" s="715">
        <v>44</v>
      </c>
      <c r="B63" s="716" t="s">
        <v>751</v>
      </c>
      <c r="C63" s="252"/>
      <c r="D63" s="252"/>
      <c r="E63" s="252"/>
      <c r="F63" s="577"/>
      <c r="G63" s="577"/>
      <c r="H63" s="577"/>
      <c r="I63" s="577"/>
      <c r="J63" s="577"/>
      <c r="K63" s="577"/>
      <c r="L63" s="577"/>
    </row>
    <row r="64" spans="1:12">
      <c r="B64" s="716" t="s">
        <v>910</v>
      </c>
      <c r="C64" s="592"/>
      <c r="D64" s="592"/>
      <c r="E64" s="592"/>
      <c r="F64" s="591"/>
      <c r="G64" s="591"/>
      <c r="H64" s="591"/>
      <c r="I64" s="591"/>
      <c r="J64" s="591"/>
      <c r="K64" s="591"/>
      <c r="L64" s="591"/>
    </row>
    <row r="65" spans="1:13">
      <c r="A65" s="715">
        <v>45</v>
      </c>
      <c r="B65" s="716" t="s">
        <v>750</v>
      </c>
      <c r="C65" s="252"/>
      <c r="D65" s="252"/>
      <c r="E65" s="252"/>
      <c r="F65" s="577"/>
      <c r="G65" s="577"/>
      <c r="H65" s="577"/>
      <c r="I65" s="577"/>
      <c r="J65" s="577"/>
      <c r="K65" s="577"/>
      <c r="L65" s="577"/>
    </row>
    <row r="66" spans="1:13">
      <c r="A66" s="715">
        <v>46</v>
      </c>
      <c r="B66" s="716" t="s">
        <v>751</v>
      </c>
      <c r="C66" s="252"/>
      <c r="D66" s="252"/>
      <c r="E66" s="252"/>
      <c r="F66" s="577"/>
      <c r="G66" s="577"/>
      <c r="H66" s="577"/>
      <c r="I66" s="577"/>
      <c r="J66" s="577"/>
      <c r="K66" s="577"/>
      <c r="L66" s="577"/>
    </row>
    <row r="67" spans="1:13">
      <c r="A67" s="715">
        <v>47</v>
      </c>
      <c r="B67" s="730" t="s">
        <v>769</v>
      </c>
      <c r="C67" s="577"/>
      <c r="D67" s="577"/>
      <c r="E67" s="252"/>
      <c r="F67" s="252"/>
      <c r="G67" s="252"/>
      <c r="H67" s="252"/>
      <c r="I67" s="252"/>
      <c r="J67" s="252"/>
      <c r="K67" s="252"/>
      <c r="L67" s="252"/>
    </row>
    <row r="68" spans="1:13">
      <c r="B68" s="730" t="s">
        <v>38</v>
      </c>
      <c r="C68" s="580"/>
      <c r="D68" s="580"/>
      <c r="E68" s="580"/>
      <c r="F68" s="580"/>
      <c r="G68" s="580"/>
      <c r="H68" s="580"/>
      <c r="I68" s="580"/>
      <c r="J68" s="580"/>
      <c r="K68" s="580"/>
      <c r="L68" s="580"/>
      <c r="M68" s="587"/>
    </row>
    <row r="69" spans="1:13">
      <c r="A69" s="715">
        <v>48</v>
      </c>
      <c r="B69" s="730" t="s">
        <v>750</v>
      </c>
      <c r="C69" s="577"/>
      <c r="D69" s="577"/>
      <c r="E69" s="252"/>
      <c r="F69" s="252"/>
      <c r="G69" s="252"/>
      <c r="H69" s="252"/>
      <c r="I69" s="252"/>
      <c r="J69" s="252"/>
      <c r="K69" s="252"/>
      <c r="L69" s="252"/>
    </row>
    <row r="70" spans="1:13">
      <c r="A70" s="715">
        <v>49</v>
      </c>
      <c r="B70" s="730" t="s">
        <v>751</v>
      </c>
      <c r="C70" s="577"/>
      <c r="D70" s="577"/>
      <c r="E70" s="252"/>
      <c r="F70" s="252"/>
      <c r="G70" s="252"/>
      <c r="H70" s="252"/>
      <c r="I70" s="252"/>
      <c r="J70" s="252"/>
      <c r="K70" s="252"/>
      <c r="L70" s="252"/>
    </row>
    <row r="71" spans="1:13" ht="45">
      <c r="A71" s="715">
        <v>50</v>
      </c>
      <c r="B71" s="717" t="s">
        <v>909</v>
      </c>
      <c r="C71" s="62">
        <f t="shared" ref="C71:L71" si="6">SUM(C72,C75)</f>
        <v>0</v>
      </c>
      <c r="D71" s="62">
        <f t="shared" si="6"/>
        <v>0</v>
      </c>
      <c r="E71" s="62">
        <f t="shared" si="6"/>
        <v>0</v>
      </c>
      <c r="F71" s="62">
        <f t="shared" si="6"/>
        <v>0</v>
      </c>
      <c r="G71" s="62">
        <f t="shared" si="6"/>
        <v>0</v>
      </c>
      <c r="H71" s="62">
        <f t="shared" si="6"/>
        <v>0</v>
      </c>
      <c r="I71" s="62">
        <f t="shared" si="6"/>
        <v>0</v>
      </c>
      <c r="J71" s="62">
        <f t="shared" si="6"/>
        <v>0</v>
      </c>
      <c r="K71" s="62">
        <f t="shared" si="6"/>
        <v>0</v>
      </c>
      <c r="L71" s="62">
        <f t="shared" si="6"/>
        <v>0</v>
      </c>
    </row>
    <row r="72" spans="1:13">
      <c r="A72" s="715">
        <v>51</v>
      </c>
      <c r="B72" s="717" t="s">
        <v>772</v>
      </c>
      <c r="C72" s="62">
        <f t="shared" ref="C72:L72" si="7">SUM(C73:C74)</f>
        <v>0</v>
      </c>
      <c r="D72" s="62">
        <f t="shared" si="7"/>
        <v>0</v>
      </c>
      <c r="E72" s="62">
        <f t="shared" si="7"/>
        <v>0</v>
      </c>
      <c r="F72" s="62">
        <f t="shared" si="7"/>
        <v>0</v>
      </c>
      <c r="G72" s="62">
        <f t="shared" si="7"/>
        <v>0</v>
      </c>
      <c r="H72" s="62">
        <f t="shared" si="7"/>
        <v>0</v>
      </c>
      <c r="I72" s="62">
        <f t="shared" si="7"/>
        <v>0</v>
      </c>
      <c r="J72" s="62">
        <f t="shared" si="7"/>
        <v>0</v>
      </c>
      <c r="K72" s="62">
        <f t="shared" si="7"/>
        <v>0</v>
      </c>
      <c r="L72" s="62">
        <f t="shared" si="7"/>
        <v>0</v>
      </c>
    </row>
    <row r="73" spans="1:13">
      <c r="A73" s="715">
        <v>52</v>
      </c>
      <c r="B73" s="717" t="s">
        <v>773</v>
      </c>
      <c r="C73" s="252"/>
      <c r="D73" s="252"/>
      <c r="E73" s="577"/>
      <c r="F73" s="577"/>
      <c r="G73" s="577"/>
      <c r="H73" s="577"/>
      <c r="I73" s="577"/>
      <c r="J73" s="577"/>
      <c r="K73" s="577"/>
      <c r="L73" s="577"/>
    </row>
    <row r="74" spans="1:13">
      <c r="A74" s="715">
        <v>53</v>
      </c>
      <c r="B74" s="717" t="s">
        <v>774</v>
      </c>
      <c r="C74" s="252"/>
      <c r="D74" s="252"/>
      <c r="E74" s="577"/>
      <c r="F74" s="577"/>
      <c r="G74" s="577"/>
      <c r="H74" s="577"/>
      <c r="I74" s="577"/>
      <c r="J74" s="577"/>
      <c r="K74" s="577"/>
      <c r="L74" s="577"/>
    </row>
    <row r="75" spans="1:13">
      <c r="A75" s="715">
        <v>54</v>
      </c>
      <c r="B75" s="717" t="s">
        <v>775</v>
      </c>
      <c r="C75" s="252"/>
      <c r="D75" s="252"/>
      <c r="E75" s="577"/>
      <c r="F75" s="577"/>
      <c r="G75" s="577"/>
      <c r="H75" s="577"/>
      <c r="I75" s="577"/>
      <c r="J75" s="577"/>
      <c r="K75" s="577"/>
      <c r="L75" s="577"/>
    </row>
    <row r="76" spans="1:13" ht="30">
      <c r="A76" s="715">
        <v>55</v>
      </c>
      <c r="B76" s="716" t="s">
        <v>770</v>
      </c>
      <c r="C76" s="577"/>
      <c r="D76" s="577"/>
      <c r="E76" s="577"/>
      <c r="F76" s="577"/>
      <c r="G76" s="577"/>
      <c r="H76" s="577"/>
      <c r="I76" s="577"/>
      <c r="J76" s="577"/>
      <c r="K76" s="577"/>
      <c r="L76" s="577"/>
    </row>
    <row r="77" spans="1:13">
      <c r="B77" s="721" t="s">
        <v>745</v>
      </c>
      <c r="C77" s="593"/>
      <c r="D77" s="593"/>
      <c r="E77" s="593"/>
      <c r="F77" s="593"/>
      <c r="G77" s="593"/>
      <c r="H77" s="593"/>
      <c r="I77" s="593"/>
      <c r="J77" s="593"/>
      <c r="K77" s="593"/>
      <c r="L77" s="593"/>
    </row>
    <row r="78" spans="1:13">
      <c r="A78" s="715">
        <v>56</v>
      </c>
      <c r="B78" s="730" t="s">
        <v>745</v>
      </c>
      <c r="C78" s="577"/>
      <c r="D78" s="577"/>
      <c r="E78" s="577"/>
      <c r="F78" s="577"/>
      <c r="G78" s="577"/>
      <c r="H78" s="577"/>
      <c r="I78" s="577"/>
      <c r="J78" s="577"/>
      <c r="K78" s="577"/>
      <c r="L78" s="577"/>
    </row>
    <row r="79" spans="1:13" ht="45">
      <c r="A79" s="715">
        <v>57</v>
      </c>
      <c r="B79" s="730" t="s">
        <v>771</v>
      </c>
      <c r="C79" s="577"/>
      <c r="D79" s="577"/>
      <c r="E79" s="577"/>
      <c r="F79" s="577"/>
      <c r="G79" s="577"/>
      <c r="H79" s="577"/>
      <c r="I79" s="577"/>
      <c r="J79" s="577"/>
      <c r="K79" s="577"/>
      <c r="L79" s="577"/>
    </row>
    <row r="80" spans="1:13">
      <c r="B80" s="731"/>
      <c r="C80" s="594"/>
      <c r="D80" s="594"/>
      <c r="E80" s="594"/>
      <c r="F80" s="594"/>
      <c r="G80" s="594"/>
      <c r="H80" s="594"/>
      <c r="I80" s="594"/>
      <c r="J80" s="594"/>
      <c r="K80" s="594"/>
      <c r="L80" s="594"/>
    </row>
    <row r="81" spans="1:77">
      <c r="A81" s="713" t="s">
        <v>720</v>
      </c>
      <c r="B81" s="721"/>
      <c r="C81" s="584"/>
      <c r="D81" s="584"/>
      <c r="E81" s="584"/>
      <c r="F81" s="584"/>
      <c r="G81" s="584"/>
      <c r="H81" s="584"/>
      <c r="I81" s="584"/>
      <c r="J81" s="584"/>
      <c r="K81" s="584"/>
      <c r="L81" s="584"/>
    </row>
    <row r="82" spans="1:77" s="51" customFormat="1">
      <c r="A82" s="715">
        <v>58</v>
      </c>
      <c r="B82" s="716" t="s">
        <v>721</v>
      </c>
      <c r="C82" s="577"/>
      <c r="D82" s="577"/>
      <c r="E82" s="577"/>
      <c r="F82" s="577"/>
      <c r="G82" s="577"/>
      <c r="H82" s="577"/>
      <c r="I82" s="577"/>
      <c r="J82" s="577"/>
      <c r="K82" s="577"/>
      <c r="L82" s="577"/>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82"/>
      <c r="BY82" s="182"/>
    </row>
    <row r="83" spans="1:77" s="51" customFormat="1">
      <c r="A83" s="715">
        <v>59</v>
      </c>
      <c r="B83" s="716" t="s">
        <v>722</v>
      </c>
      <c r="C83" s="577"/>
      <c r="D83" s="577"/>
      <c r="E83" s="577"/>
      <c r="F83" s="577"/>
      <c r="G83" s="577"/>
      <c r="H83" s="577"/>
      <c r="I83" s="577"/>
      <c r="J83" s="577"/>
      <c r="K83" s="577"/>
      <c r="L83" s="577"/>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182"/>
      <c r="BT83" s="182"/>
      <c r="BU83" s="182"/>
      <c r="BV83" s="182"/>
      <c r="BW83" s="182"/>
      <c r="BX83" s="182"/>
      <c r="BY83" s="182"/>
    </row>
    <row r="84" spans="1:77" s="51" customFormat="1">
      <c r="A84" s="715">
        <v>60</v>
      </c>
      <c r="B84" s="716" t="s">
        <v>723</v>
      </c>
      <c r="C84" s="577"/>
      <c r="D84" s="577"/>
      <c r="E84" s="577"/>
      <c r="F84" s="577"/>
      <c r="G84" s="577"/>
      <c r="H84" s="577"/>
      <c r="I84" s="577"/>
      <c r="J84" s="577"/>
      <c r="K84" s="577"/>
      <c r="L84" s="577"/>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2"/>
      <c r="BR84" s="182"/>
      <c r="BS84" s="182"/>
      <c r="BT84" s="182"/>
      <c r="BU84" s="182"/>
      <c r="BV84" s="182"/>
      <c r="BW84" s="182"/>
      <c r="BX84" s="182"/>
      <c r="BY84" s="182"/>
    </row>
    <row r="85" spans="1:77" s="51" customFormat="1" ht="30">
      <c r="A85" s="715">
        <v>61</v>
      </c>
      <c r="B85" s="716" t="s">
        <v>724</v>
      </c>
      <c r="C85" s="577"/>
      <c r="D85" s="577"/>
      <c r="E85" s="577"/>
      <c r="F85" s="577"/>
      <c r="G85" s="577"/>
      <c r="H85" s="577"/>
      <c r="I85" s="577"/>
      <c r="J85" s="577"/>
      <c r="K85" s="577"/>
      <c r="L85" s="577"/>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c r="BL85" s="182"/>
      <c r="BM85" s="182"/>
      <c r="BN85" s="182"/>
      <c r="BO85" s="182"/>
      <c r="BP85" s="182"/>
      <c r="BQ85" s="182"/>
      <c r="BR85" s="182"/>
      <c r="BS85" s="182"/>
      <c r="BT85" s="182"/>
      <c r="BU85" s="182"/>
      <c r="BV85" s="182"/>
      <c r="BW85" s="182"/>
      <c r="BX85" s="182"/>
      <c r="BY85" s="182"/>
    </row>
    <row r="86" spans="1:77" s="51" customFormat="1">
      <c r="A86" s="715">
        <v>62</v>
      </c>
      <c r="B86" s="722" t="s">
        <v>725</v>
      </c>
      <c r="C86" s="168">
        <f t="shared" ref="C86:L86" si="8">MAX(C87,C88)</f>
        <v>0</v>
      </c>
      <c r="D86" s="168">
        <f t="shared" si="8"/>
        <v>0</v>
      </c>
      <c r="E86" s="168">
        <f t="shared" si="8"/>
        <v>0</v>
      </c>
      <c r="F86" s="168">
        <f t="shared" si="8"/>
        <v>0</v>
      </c>
      <c r="G86" s="168">
        <f t="shared" si="8"/>
        <v>0</v>
      </c>
      <c r="H86" s="168">
        <f t="shared" si="8"/>
        <v>0</v>
      </c>
      <c r="I86" s="168">
        <f t="shared" si="8"/>
        <v>0</v>
      </c>
      <c r="J86" s="168">
        <f t="shared" si="8"/>
        <v>0</v>
      </c>
      <c r="K86" s="168">
        <f t="shared" si="8"/>
        <v>0</v>
      </c>
      <c r="L86" s="168">
        <f t="shared" si="8"/>
        <v>0</v>
      </c>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2"/>
      <c r="BR86" s="182"/>
      <c r="BS86" s="182"/>
      <c r="BT86" s="182"/>
      <c r="BU86" s="182"/>
      <c r="BV86" s="182"/>
      <c r="BW86" s="182"/>
      <c r="BX86" s="182"/>
      <c r="BY86" s="182"/>
    </row>
    <row r="87" spans="1:77" s="51" customFormat="1">
      <c r="A87" s="715">
        <v>63</v>
      </c>
      <c r="B87" s="717" t="s">
        <v>726</v>
      </c>
      <c r="C87" s="577"/>
      <c r="D87" s="577"/>
      <c r="E87" s="577"/>
      <c r="F87" s="577"/>
      <c r="G87" s="577"/>
      <c r="H87" s="577"/>
      <c r="I87" s="577"/>
      <c r="J87" s="577"/>
      <c r="K87" s="577"/>
      <c r="L87" s="577"/>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82"/>
      <c r="BE87" s="182"/>
      <c r="BF87" s="182"/>
      <c r="BG87" s="182"/>
      <c r="BH87" s="182"/>
      <c r="BI87" s="182"/>
      <c r="BJ87" s="182"/>
      <c r="BK87" s="182"/>
      <c r="BL87" s="182"/>
      <c r="BM87" s="182"/>
      <c r="BN87" s="182"/>
      <c r="BO87" s="182"/>
      <c r="BP87" s="182"/>
      <c r="BQ87" s="182"/>
      <c r="BR87" s="182"/>
      <c r="BS87" s="182"/>
      <c r="BT87" s="182"/>
      <c r="BU87" s="182"/>
      <c r="BV87" s="182"/>
      <c r="BW87" s="182"/>
      <c r="BX87" s="182"/>
      <c r="BY87" s="182"/>
    </row>
    <row r="88" spans="1:77" s="51" customFormat="1">
      <c r="A88" s="715">
        <v>64</v>
      </c>
      <c r="B88" s="717" t="s">
        <v>727</v>
      </c>
      <c r="C88" s="577"/>
      <c r="D88" s="577"/>
      <c r="E88" s="577"/>
      <c r="F88" s="577"/>
      <c r="G88" s="577"/>
      <c r="H88" s="577"/>
      <c r="I88" s="577"/>
      <c r="J88" s="577"/>
      <c r="K88" s="577"/>
      <c r="L88" s="577"/>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2"/>
      <c r="BR88" s="182"/>
      <c r="BS88" s="182"/>
      <c r="BT88" s="182"/>
      <c r="BU88" s="182"/>
      <c r="BV88" s="182"/>
      <c r="BW88" s="182"/>
      <c r="BX88" s="182"/>
      <c r="BY88" s="182"/>
    </row>
    <row r="89" spans="1:77" s="51" customFormat="1" ht="30">
      <c r="A89" s="715">
        <v>65</v>
      </c>
      <c r="B89" s="716" t="s">
        <v>728</v>
      </c>
      <c r="C89" s="62">
        <f t="shared" ref="C89:L89" si="9">SUM(C90:C95)</f>
        <v>0</v>
      </c>
      <c r="D89" s="62">
        <f t="shared" si="9"/>
        <v>0</v>
      </c>
      <c r="E89" s="62">
        <f t="shared" si="9"/>
        <v>0</v>
      </c>
      <c r="F89" s="62">
        <f t="shared" si="9"/>
        <v>0</v>
      </c>
      <c r="G89" s="62">
        <f t="shared" si="9"/>
        <v>0</v>
      </c>
      <c r="H89" s="62">
        <f t="shared" si="9"/>
        <v>0</v>
      </c>
      <c r="I89" s="62">
        <f t="shared" si="9"/>
        <v>0</v>
      </c>
      <c r="J89" s="62">
        <f t="shared" si="9"/>
        <v>0</v>
      </c>
      <c r="K89" s="62">
        <f t="shared" si="9"/>
        <v>0</v>
      </c>
      <c r="L89" s="62">
        <f t="shared" si="9"/>
        <v>0</v>
      </c>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2"/>
      <c r="BR89" s="182"/>
      <c r="BS89" s="182"/>
      <c r="BT89" s="182"/>
      <c r="BU89" s="182"/>
      <c r="BV89" s="182"/>
      <c r="BW89" s="182"/>
      <c r="BX89" s="182"/>
      <c r="BY89" s="182"/>
    </row>
    <row r="90" spans="1:77" s="51" customFormat="1">
      <c r="A90" s="715">
        <v>66</v>
      </c>
      <c r="B90" s="717" t="s">
        <v>729</v>
      </c>
      <c r="C90" s="577"/>
      <c r="D90" s="577"/>
      <c r="E90" s="577"/>
      <c r="F90" s="577"/>
      <c r="G90" s="577"/>
      <c r="H90" s="577"/>
      <c r="I90" s="577"/>
      <c r="J90" s="577"/>
      <c r="K90" s="577"/>
      <c r="L90" s="577"/>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2"/>
      <c r="BR90" s="182"/>
      <c r="BS90" s="182"/>
      <c r="BT90" s="182"/>
      <c r="BU90" s="182"/>
      <c r="BV90" s="182"/>
      <c r="BW90" s="182"/>
      <c r="BX90" s="182"/>
      <c r="BY90" s="182"/>
    </row>
    <row r="91" spans="1:77" s="51" customFormat="1" ht="30">
      <c r="A91" s="715">
        <v>67</v>
      </c>
      <c r="B91" s="717" t="s">
        <v>730</v>
      </c>
      <c r="C91" s="577"/>
      <c r="D91" s="577"/>
      <c r="E91" s="577"/>
      <c r="F91" s="577"/>
      <c r="G91" s="577"/>
      <c r="H91" s="577"/>
      <c r="I91" s="577"/>
      <c r="J91" s="577"/>
      <c r="K91" s="577"/>
      <c r="L91" s="577"/>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c r="AT91" s="182"/>
      <c r="AU91" s="182"/>
      <c r="AV91" s="182"/>
      <c r="AW91" s="182"/>
      <c r="AX91" s="182"/>
      <c r="AY91" s="182"/>
      <c r="AZ91" s="182"/>
      <c r="BA91" s="182"/>
      <c r="BB91" s="182"/>
      <c r="BC91" s="182"/>
      <c r="BD91" s="182"/>
      <c r="BE91" s="182"/>
      <c r="BF91" s="182"/>
      <c r="BG91" s="182"/>
      <c r="BH91" s="182"/>
      <c r="BI91" s="182"/>
      <c r="BJ91" s="182"/>
      <c r="BK91" s="182"/>
      <c r="BL91" s="182"/>
      <c r="BM91" s="182"/>
      <c r="BN91" s="182"/>
      <c r="BO91" s="182"/>
      <c r="BP91" s="182"/>
      <c r="BQ91" s="182"/>
      <c r="BR91" s="182"/>
      <c r="BS91" s="182"/>
      <c r="BT91" s="182"/>
      <c r="BU91" s="182"/>
      <c r="BV91" s="182"/>
      <c r="BW91" s="182"/>
      <c r="BX91" s="182"/>
      <c r="BY91" s="182"/>
    </row>
    <row r="92" spans="1:77" s="51" customFormat="1" ht="30">
      <c r="A92" s="715">
        <v>68</v>
      </c>
      <c r="B92" s="717" t="s">
        <v>731</v>
      </c>
      <c r="C92" s="577"/>
      <c r="D92" s="577"/>
      <c r="E92" s="577"/>
      <c r="F92" s="577"/>
      <c r="G92" s="577"/>
      <c r="H92" s="577"/>
      <c r="I92" s="577"/>
      <c r="J92" s="577"/>
      <c r="K92" s="577"/>
      <c r="L92" s="577"/>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row>
    <row r="93" spans="1:77" s="51" customFormat="1">
      <c r="A93" s="715">
        <v>69</v>
      </c>
      <c r="B93" s="717" t="s">
        <v>732</v>
      </c>
      <c r="C93" s="577"/>
      <c r="D93" s="577"/>
      <c r="E93" s="577"/>
      <c r="F93" s="577"/>
      <c r="G93" s="577"/>
      <c r="H93" s="577"/>
      <c r="I93" s="577"/>
      <c r="J93" s="577"/>
      <c r="K93" s="577"/>
      <c r="L93" s="577"/>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2"/>
      <c r="BH93" s="182"/>
      <c r="BI93" s="182"/>
      <c r="BJ93" s="182"/>
      <c r="BK93" s="182"/>
      <c r="BL93" s="182"/>
      <c r="BM93" s="182"/>
      <c r="BN93" s="182"/>
      <c r="BO93" s="182"/>
      <c r="BP93" s="182"/>
      <c r="BQ93" s="182"/>
      <c r="BR93" s="182"/>
      <c r="BS93" s="182"/>
      <c r="BT93" s="182"/>
      <c r="BU93" s="182"/>
      <c r="BV93" s="182"/>
      <c r="BW93" s="182"/>
      <c r="BX93" s="182"/>
      <c r="BY93" s="182"/>
    </row>
    <row r="94" spans="1:77" s="51" customFormat="1">
      <c r="A94" s="715">
        <v>70</v>
      </c>
      <c r="B94" s="717" t="s">
        <v>733</v>
      </c>
      <c r="C94" s="577"/>
      <c r="D94" s="577"/>
      <c r="E94" s="577"/>
      <c r="F94" s="577"/>
      <c r="G94" s="577"/>
      <c r="H94" s="577"/>
      <c r="I94" s="577"/>
      <c r="J94" s="577"/>
      <c r="K94" s="577"/>
      <c r="L94" s="577"/>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2"/>
      <c r="BR94" s="182"/>
      <c r="BS94" s="182"/>
      <c r="BT94" s="182"/>
      <c r="BU94" s="182"/>
      <c r="BV94" s="182"/>
      <c r="BW94" s="182"/>
      <c r="BX94" s="182"/>
      <c r="BY94" s="182"/>
    </row>
    <row r="95" spans="1:77" s="51" customFormat="1">
      <c r="A95" s="715">
        <v>71</v>
      </c>
      <c r="B95" s="717" t="s">
        <v>241</v>
      </c>
      <c r="C95" s="577"/>
      <c r="D95" s="577"/>
      <c r="E95" s="577"/>
      <c r="F95" s="577"/>
      <c r="G95" s="577"/>
      <c r="H95" s="577"/>
      <c r="I95" s="577"/>
      <c r="J95" s="577"/>
      <c r="K95" s="577"/>
      <c r="L95" s="577"/>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row>
    <row r="96" spans="1:77" s="51" customFormat="1" ht="30">
      <c r="A96" s="715">
        <v>72</v>
      </c>
      <c r="B96" s="716" t="s">
        <v>734</v>
      </c>
      <c r="C96" s="577"/>
      <c r="D96" s="577"/>
      <c r="E96" s="577"/>
      <c r="F96" s="577"/>
      <c r="G96" s="577"/>
      <c r="H96" s="577"/>
      <c r="I96" s="577"/>
      <c r="J96" s="577"/>
      <c r="K96" s="577"/>
      <c r="L96" s="577"/>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2"/>
      <c r="BR96" s="182"/>
      <c r="BS96" s="182"/>
      <c r="BT96" s="182"/>
      <c r="BU96" s="182"/>
      <c r="BV96" s="182"/>
      <c r="BW96" s="182"/>
      <c r="BX96" s="182"/>
      <c r="BY96" s="182"/>
    </row>
    <row r="97" spans="1:12" s="182" customFormat="1">
      <c r="A97" s="715">
        <v>73</v>
      </c>
      <c r="B97" s="721" t="s">
        <v>931</v>
      </c>
      <c r="C97" s="62">
        <f>C82+C83+C84+C85+C86+C89+C96</f>
        <v>0</v>
      </c>
      <c r="D97" s="62">
        <f t="shared" ref="D97:L97" si="10">D82+D83+D84+D85+D86+D89+D96</f>
        <v>0</v>
      </c>
      <c r="E97" s="62">
        <f t="shared" si="10"/>
        <v>0</v>
      </c>
      <c r="F97" s="62">
        <f t="shared" si="10"/>
        <v>0</v>
      </c>
      <c r="G97" s="62">
        <f t="shared" si="10"/>
        <v>0</v>
      </c>
      <c r="H97" s="62">
        <f t="shared" si="10"/>
        <v>0</v>
      </c>
      <c r="I97" s="62">
        <f t="shared" si="10"/>
        <v>0</v>
      </c>
      <c r="J97" s="62">
        <f t="shared" si="10"/>
        <v>0</v>
      </c>
      <c r="K97" s="62">
        <f t="shared" si="10"/>
        <v>0</v>
      </c>
      <c r="L97" s="62">
        <f t="shared" si="10"/>
        <v>0</v>
      </c>
    </row>
    <row r="98" spans="1:12" s="570" customFormat="1">
      <c r="A98" s="719"/>
      <c r="B98" s="720"/>
      <c r="C98" s="571"/>
      <c r="D98" s="571"/>
      <c r="E98" s="571"/>
      <c r="F98" s="571"/>
      <c r="G98" s="571"/>
      <c r="H98" s="571"/>
      <c r="I98" s="571"/>
      <c r="J98" s="571"/>
      <c r="K98" s="571"/>
      <c r="L98" s="571"/>
    </row>
    <row r="99" spans="1:12" s="570" customFormat="1">
      <c r="A99" s="715">
        <v>74</v>
      </c>
      <c r="B99" s="721" t="s">
        <v>735</v>
      </c>
      <c r="C99" s="577"/>
      <c r="D99" s="577"/>
      <c r="E99" s="577"/>
      <c r="F99" s="577"/>
      <c r="G99" s="577"/>
      <c r="H99" s="577"/>
      <c r="I99" s="577"/>
      <c r="J99" s="577"/>
      <c r="K99" s="577"/>
      <c r="L99" s="577"/>
    </row>
    <row r="100" spans="1:12" s="570" customFormat="1" ht="30">
      <c r="A100" s="715">
        <v>75</v>
      </c>
      <c r="B100" s="718" t="s">
        <v>776</v>
      </c>
      <c r="C100" s="577"/>
      <c r="D100" s="577"/>
      <c r="E100" s="577"/>
      <c r="F100" s="577"/>
      <c r="G100" s="577"/>
      <c r="H100" s="577"/>
      <c r="I100" s="577"/>
      <c r="J100" s="577"/>
      <c r="K100" s="577"/>
      <c r="L100" s="577"/>
    </row>
    <row r="101" spans="1:12" s="570" customFormat="1">
      <c r="A101" s="719"/>
      <c r="B101" s="725"/>
      <c r="C101" s="571"/>
      <c r="D101" s="571"/>
      <c r="E101" s="571"/>
      <c r="F101" s="571"/>
      <c r="G101" s="571"/>
      <c r="H101" s="571"/>
      <c r="I101" s="571"/>
      <c r="J101" s="571"/>
      <c r="K101" s="571"/>
      <c r="L101" s="571"/>
    </row>
    <row r="102" spans="1:12" s="570" customFormat="1">
      <c r="A102" s="715">
        <v>76</v>
      </c>
      <c r="B102" s="721" t="s">
        <v>709</v>
      </c>
      <c r="C102" s="62">
        <f>SUM(C4,C78,C97,C99)-C100</f>
        <v>0</v>
      </c>
      <c r="D102" s="62">
        <f t="shared" ref="D102:L102" si="11">SUM(D4,D78,D97,D99)-D100</f>
        <v>0</v>
      </c>
      <c r="E102" s="62">
        <f t="shared" si="11"/>
        <v>0</v>
      </c>
      <c r="F102" s="62">
        <f t="shared" si="11"/>
        <v>0</v>
      </c>
      <c r="G102" s="62">
        <f t="shared" si="11"/>
        <v>0</v>
      </c>
      <c r="H102" s="62">
        <f t="shared" si="11"/>
        <v>0</v>
      </c>
      <c r="I102" s="62">
        <f t="shared" si="11"/>
        <v>0</v>
      </c>
      <c r="J102" s="62">
        <f t="shared" si="11"/>
        <v>0</v>
      </c>
      <c r="K102" s="62">
        <f t="shared" si="11"/>
        <v>0</v>
      </c>
      <c r="L102" s="62">
        <f t="shared" si="11"/>
        <v>0</v>
      </c>
    </row>
  </sheetData>
  <mergeCells count="1">
    <mergeCell ref="D1:L1"/>
  </mergeCells>
  <pageMargins left="0.25" right="0.25" top="0.75" bottom="0.75" header="0.3" footer="0.3"/>
  <pageSetup scale="88" fitToHeight="0" pageOrder="overThenDown" orientation="landscape" r:id="rId1"/>
  <headerFooter scaleWithDoc="0">
    <oddHeader>&amp;L&amp;"-,Bold"FR Y-14A Schedule A.1.c.3 - Advanced RWA</oddHeader>
  </headerFooter>
  <rowBreaks count="3" manualBreakCount="3">
    <brk id="26" max="12" man="1"/>
    <brk id="50" max="12" man="1"/>
    <brk id="78"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66"/>
  <sheetViews>
    <sheetView showGridLines="0" zoomScale="75" zoomScaleNormal="75" zoomScaleSheetLayoutView="85" workbookViewId="0">
      <selection activeCell="D5" sqref="D5:D236"/>
    </sheetView>
  </sheetViews>
  <sheetFormatPr defaultRowHeight="15"/>
  <cols>
    <col min="1" max="1" width="8.28515625" style="770" customWidth="1"/>
    <col min="2" max="2" width="87" style="769" customWidth="1"/>
    <col min="3" max="3" width="1.28515625" style="768" hidden="1" customWidth="1"/>
    <col min="4" max="4" width="19.42578125" style="767" customWidth="1"/>
    <col min="5" max="5" width="11.28515625" style="363" customWidth="1"/>
    <col min="6" max="6" width="14.5703125" style="319" customWidth="1"/>
    <col min="7" max="7" width="12.7109375" style="319" customWidth="1"/>
    <col min="8" max="9" width="11.28515625" style="319" customWidth="1"/>
    <col min="10" max="10" width="12" style="319" customWidth="1"/>
    <col min="11" max="11" width="12.28515625" style="319" customWidth="1"/>
    <col min="12" max="12" width="11.5703125" style="319" customWidth="1"/>
    <col min="13" max="13" width="13.85546875" style="319" customWidth="1"/>
    <col min="14" max="14" width="11.5703125" style="319" customWidth="1"/>
    <col min="15" max="15" width="2.5703125" style="319" customWidth="1"/>
    <col min="16" max="18" width="14" style="319" customWidth="1"/>
    <col min="19" max="78" width="9.140625" style="319"/>
    <col min="79" max="16384" width="9.140625" style="37"/>
  </cols>
  <sheetData>
    <row r="1" spans="1:78" s="6" customFormat="1" ht="15.75">
      <c r="A1" s="1012" t="str">
        <f>'[1]Summary Submission Cover Sheet'!D15&amp;" Capital Worksheet (DFAST): "&amp;'[1]Summary Submission Cover Sheet'!D12&amp;" in "&amp;'[1]Summary Submission Cover Sheet'!B23</f>
        <v>Bank Capital Worksheet (DFAST): XYZ in Baseline</v>
      </c>
      <c r="B1" s="1012"/>
      <c r="C1" s="1012"/>
      <c r="D1" s="1012"/>
      <c r="E1" s="1012"/>
      <c r="F1" s="1012"/>
      <c r="G1" s="1012"/>
      <c r="H1" s="1012"/>
      <c r="I1" s="1012"/>
      <c r="J1" s="1012"/>
      <c r="K1" s="1012"/>
      <c r="L1" s="1012"/>
      <c r="M1" s="1012"/>
      <c r="N1" s="1012"/>
      <c r="O1" s="1012"/>
      <c r="P1" s="1012"/>
      <c r="Q1" s="1012"/>
      <c r="R1" s="1012"/>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row>
    <row r="2" spans="1:78" s="30" customFormat="1">
      <c r="A2" s="1013" t="s">
        <v>1194</v>
      </c>
      <c r="B2" s="1013"/>
      <c r="C2" s="1013"/>
      <c r="D2" s="1013"/>
      <c r="E2" s="1013"/>
      <c r="F2" s="1013"/>
      <c r="G2" s="1013"/>
      <c r="H2" s="1013"/>
      <c r="I2" s="1013"/>
      <c r="J2" s="1013"/>
      <c r="K2" s="1013"/>
      <c r="L2" s="1013"/>
      <c r="M2" s="1013"/>
      <c r="N2" s="1013"/>
      <c r="O2" s="1013"/>
      <c r="P2" s="1013"/>
      <c r="Q2" s="1013"/>
      <c r="R2" s="101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row>
    <row r="3" spans="1:78" ht="45" customHeight="1">
      <c r="E3" s="33" t="s">
        <v>26</v>
      </c>
      <c r="F3" s="1014" t="s">
        <v>27</v>
      </c>
      <c r="G3" s="1014"/>
      <c r="H3" s="1014"/>
      <c r="I3" s="1014"/>
      <c r="J3" s="1014"/>
      <c r="K3" s="1014"/>
      <c r="L3" s="1014"/>
      <c r="M3" s="1014"/>
      <c r="N3" s="1014"/>
      <c r="O3" s="333"/>
      <c r="P3" s="1008" t="s">
        <v>100</v>
      </c>
      <c r="Q3" s="1008"/>
      <c r="R3" s="1008"/>
    </row>
    <row r="4" spans="1:78" s="24" customFormat="1" ht="15.75" thickBot="1">
      <c r="A4" s="994" t="s">
        <v>102</v>
      </c>
      <c r="B4" s="993"/>
      <c r="C4" s="992"/>
      <c r="D4" s="991" t="s">
        <v>1193</v>
      </c>
      <c r="E4" s="60" t="s">
        <v>789</v>
      </c>
      <c r="F4" s="25" t="s">
        <v>700</v>
      </c>
      <c r="G4" s="25" t="s">
        <v>701</v>
      </c>
      <c r="H4" s="25" t="s">
        <v>702</v>
      </c>
      <c r="I4" s="25" t="s">
        <v>703</v>
      </c>
      <c r="J4" s="25" t="s">
        <v>704</v>
      </c>
      <c r="K4" s="25" t="s">
        <v>705</v>
      </c>
      <c r="L4" s="25" t="s">
        <v>706</v>
      </c>
      <c r="M4" s="25" t="s">
        <v>707</v>
      </c>
      <c r="N4" s="25" t="s">
        <v>708</v>
      </c>
      <c r="O4" s="335"/>
      <c r="P4" s="25" t="s">
        <v>792</v>
      </c>
      <c r="Q4" s="25" t="s">
        <v>793</v>
      </c>
      <c r="R4" s="25" t="s">
        <v>99</v>
      </c>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row>
    <row r="5" spans="1:78" ht="15.75" thickTop="1">
      <c r="E5" s="332"/>
      <c r="F5" s="337"/>
      <c r="G5" s="337"/>
      <c r="H5" s="337"/>
      <c r="I5" s="337"/>
      <c r="J5" s="337"/>
      <c r="K5" s="337"/>
      <c r="L5" s="337"/>
      <c r="M5" s="337"/>
      <c r="N5" s="337"/>
    </row>
    <row r="6" spans="1:78">
      <c r="B6" s="990" t="s">
        <v>1192</v>
      </c>
      <c r="C6" s="989"/>
      <c r="D6" s="988"/>
    </row>
    <row r="7" spans="1:78">
      <c r="A7" s="970">
        <v>1</v>
      </c>
      <c r="B7" s="979" t="s">
        <v>1191</v>
      </c>
      <c r="C7" s="978" t="s">
        <v>1190</v>
      </c>
      <c r="D7" s="977"/>
      <c r="E7" s="42"/>
      <c r="F7" s="62">
        <f t="shared" ref="F7:N7" si="0">E25</f>
        <v>0</v>
      </c>
      <c r="G7" s="62">
        <f t="shared" si="0"/>
        <v>0</v>
      </c>
      <c r="H7" s="62">
        <f t="shared" si="0"/>
        <v>0</v>
      </c>
      <c r="I7" s="62">
        <f t="shared" si="0"/>
        <v>0</v>
      </c>
      <c r="J7" s="62">
        <f t="shared" si="0"/>
        <v>0</v>
      </c>
      <c r="K7" s="62">
        <f t="shared" si="0"/>
        <v>0</v>
      </c>
      <c r="L7" s="62">
        <f t="shared" si="0"/>
        <v>0</v>
      </c>
      <c r="M7" s="62">
        <f t="shared" si="0"/>
        <v>0</v>
      </c>
      <c r="N7" s="62">
        <f t="shared" si="0"/>
        <v>0</v>
      </c>
      <c r="O7" s="318"/>
      <c r="P7" s="62">
        <f>G7</f>
        <v>0</v>
      </c>
      <c r="Q7" s="62">
        <f>K7</f>
        <v>0</v>
      </c>
      <c r="R7" s="62">
        <f>F7</f>
        <v>0</v>
      </c>
    </row>
    <row r="8" spans="1:78">
      <c r="A8" s="970">
        <v>2</v>
      </c>
      <c r="B8" s="979" t="s">
        <v>104</v>
      </c>
      <c r="C8" s="978" t="s">
        <v>1189</v>
      </c>
      <c r="D8" s="977"/>
      <c r="E8" s="42"/>
      <c r="F8" s="42"/>
      <c r="G8" s="42"/>
      <c r="H8" s="42"/>
      <c r="I8" s="42"/>
      <c r="J8" s="42"/>
      <c r="K8" s="42"/>
      <c r="L8" s="42"/>
      <c r="M8" s="42"/>
      <c r="N8" s="42"/>
      <c r="O8" s="318"/>
      <c r="P8" s="62">
        <f>SUM(G8:J8)</f>
        <v>0</v>
      </c>
      <c r="Q8" s="62">
        <f>SUM(K8:N8)</f>
        <v>0</v>
      </c>
      <c r="R8" s="62">
        <f>SUM(F8,G8:J8,K8:N8)</f>
        <v>0</v>
      </c>
    </row>
    <row r="9" spans="1:78" ht="17.100000000000001" customHeight="1">
      <c r="A9" s="970">
        <v>3</v>
      </c>
      <c r="B9" s="979" t="s">
        <v>142</v>
      </c>
      <c r="C9" s="978" t="s">
        <v>1188</v>
      </c>
      <c r="D9" s="977"/>
      <c r="E9" s="42"/>
      <c r="F9" s="62">
        <f t="shared" ref="F9:N9" si="1">SUM(F7:F8)</f>
        <v>0</v>
      </c>
      <c r="G9" s="62">
        <f t="shared" si="1"/>
        <v>0</v>
      </c>
      <c r="H9" s="62">
        <f t="shared" si="1"/>
        <v>0</v>
      </c>
      <c r="I9" s="62">
        <f t="shared" si="1"/>
        <v>0</v>
      </c>
      <c r="J9" s="62">
        <f t="shared" si="1"/>
        <v>0</v>
      </c>
      <c r="K9" s="62">
        <f t="shared" si="1"/>
        <v>0</v>
      </c>
      <c r="L9" s="62">
        <f t="shared" si="1"/>
        <v>0</v>
      </c>
      <c r="M9" s="62">
        <f t="shared" si="1"/>
        <v>0</v>
      </c>
      <c r="N9" s="62">
        <f t="shared" si="1"/>
        <v>0</v>
      </c>
      <c r="O9" s="318"/>
      <c r="P9" s="62">
        <f>G9</f>
        <v>0</v>
      </c>
      <c r="Q9" s="62">
        <f>K9</f>
        <v>0</v>
      </c>
      <c r="R9" s="62">
        <f>F9</f>
        <v>0</v>
      </c>
    </row>
    <row r="10" spans="1:78" ht="48.75" customHeight="1">
      <c r="A10" s="970">
        <v>4</v>
      </c>
      <c r="B10" s="979" t="s">
        <v>1187</v>
      </c>
      <c r="C10" s="987" t="s">
        <v>1186</v>
      </c>
      <c r="D10" s="986"/>
      <c r="E10" s="42"/>
      <c r="F10" s="42"/>
      <c r="G10" s="42"/>
      <c r="H10" s="42"/>
      <c r="I10" s="42"/>
      <c r="J10" s="42"/>
      <c r="K10" s="42"/>
      <c r="L10" s="42"/>
      <c r="M10" s="42"/>
      <c r="N10" s="42"/>
      <c r="O10" s="318"/>
      <c r="P10" s="62">
        <f>SUM(G10:J10)</f>
        <v>0</v>
      </c>
      <c r="Q10" s="62">
        <f>SUM(K10:N10)</f>
        <v>0</v>
      </c>
      <c r="R10" s="62">
        <f>SUM(F10,G10:J10,K10:N10)</f>
        <v>0</v>
      </c>
    </row>
    <row r="11" spans="1:78" ht="17.100000000000001" customHeight="1">
      <c r="A11" s="813"/>
      <c r="B11" s="979" t="s">
        <v>105</v>
      </c>
      <c r="C11" s="985"/>
      <c r="D11" s="984"/>
      <c r="E11" s="332"/>
      <c r="F11" s="337"/>
      <c r="G11" s="337"/>
      <c r="H11" s="337"/>
      <c r="I11" s="337"/>
      <c r="J11" s="337"/>
      <c r="K11" s="337"/>
      <c r="L11" s="337"/>
      <c r="M11" s="337"/>
      <c r="N11" s="337"/>
      <c r="O11" s="318"/>
    </row>
    <row r="12" spans="1:78" ht="17.100000000000001" customHeight="1">
      <c r="A12" s="970">
        <v>5</v>
      </c>
      <c r="B12" s="983" t="s">
        <v>106</v>
      </c>
      <c r="C12" s="982" t="s">
        <v>1185</v>
      </c>
      <c r="D12" s="977"/>
      <c r="E12" s="42"/>
      <c r="F12" s="42"/>
      <c r="G12" s="42"/>
      <c r="H12" s="42"/>
      <c r="I12" s="42"/>
      <c r="J12" s="42"/>
      <c r="K12" s="42"/>
      <c r="L12" s="42"/>
      <c r="M12" s="42"/>
      <c r="N12" s="42"/>
      <c r="O12" s="318"/>
      <c r="P12" s="62">
        <f>SUM(G12:J12)</f>
        <v>0</v>
      </c>
      <c r="Q12" s="62">
        <f>SUM(K12:N12)</f>
        <v>0</v>
      </c>
      <c r="R12" s="62">
        <f>SUM(F12,G12:J12,K12:N12)</f>
        <v>0</v>
      </c>
    </row>
    <row r="13" spans="1:78">
      <c r="A13" s="970">
        <v>6</v>
      </c>
      <c r="B13" s="983" t="s">
        <v>107</v>
      </c>
      <c r="C13" s="982" t="s">
        <v>1184</v>
      </c>
      <c r="D13" s="977"/>
      <c r="E13" s="42"/>
      <c r="F13" s="42"/>
      <c r="G13" s="42"/>
      <c r="H13" s="42"/>
      <c r="I13" s="42"/>
      <c r="J13" s="42"/>
      <c r="K13" s="42"/>
      <c r="L13" s="42"/>
      <c r="M13" s="42"/>
      <c r="N13" s="42"/>
      <c r="O13" s="318"/>
      <c r="P13" s="62">
        <f>SUM(G13:J13)</f>
        <v>0</v>
      </c>
      <c r="Q13" s="62">
        <f>SUM(K13:N13)</f>
        <v>0</v>
      </c>
      <c r="R13" s="62">
        <f>SUM(F13,G13:J13,K13:N13)</f>
        <v>0</v>
      </c>
    </row>
    <row r="14" spans="1:78">
      <c r="A14" s="813"/>
      <c r="B14" s="979" t="s">
        <v>108</v>
      </c>
      <c r="C14" s="985"/>
      <c r="D14" s="984"/>
      <c r="O14" s="318"/>
    </row>
    <row r="15" spans="1:78">
      <c r="A15" s="970">
        <v>7</v>
      </c>
      <c r="B15" s="983" t="s">
        <v>109</v>
      </c>
      <c r="C15" s="982" t="s">
        <v>1183</v>
      </c>
      <c r="D15" s="981"/>
      <c r="E15" s="42"/>
      <c r="F15" s="42"/>
      <c r="G15" s="42"/>
      <c r="H15" s="42"/>
      <c r="I15" s="42"/>
      <c r="J15" s="42"/>
      <c r="K15" s="42"/>
      <c r="L15" s="42"/>
      <c r="M15" s="42"/>
      <c r="N15" s="42"/>
      <c r="O15" s="318"/>
      <c r="P15" s="62">
        <f t="shared" ref="P15:P24" si="2">SUM(G15:J15)</f>
        <v>0</v>
      </c>
      <c r="Q15" s="62">
        <f t="shared" ref="Q15:Q24" si="3">SUM(K15:N15)</f>
        <v>0</v>
      </c>
      <c r="R15" s="62">
        <f t="shared" ref="R15:R24" si="4">SUM(F15,G15:J15,K15:N15)</f>
        <v>0</v>
      </c>
    </row>
    <row r="16" spans="1:78">
      <c r="A16" s="970">
        <v>8</v>
      </c>
      <c r="B16" s="983" t="s">
        <v>110</v>
      </c>
      <c r="C16" s="982" t="s">
        <v>1182</v>
      </c>
      <c r="D16" s="981"/>
      <c r="E16" s="42"/>
      <c r="F16" s="42"/>
      <c r="G16" s="42"/>
      <c r="H16" s="42"/>
      <c r="I16" s="42"/>
      <c r="J16" s="42"/>
      <c r="K16" s="42"/>
      <c r="L16" s="42"/>
      <c r="M16" s="42"/>
      <c r="N16" s="42"/>
      <c r="O16" s="318"/>
      <c r="P16" s="62">
        <f t="shared" si="2"/>
        <v>0</v>
      </c>
      <c r="Q16" s="62">
        <f t="shared" si="3"/>
        <v>0</v>
      </c>
      <c r="R16" s="62">
        <f t="shared" si="4"/>
        <v>0</v>
      </c>
    </row>
    <row r="17" spans="1:255">
      <c r="A17" s="980">
        <v>9</v>
      </c>
      <c r="B17" s="857" t="s">
        <v>111</v>
      </c>
      <c r="C17" s="859" t="s">
        <v>1181</v>
      </c>
      <c r="D17" s="975"/>
      <c r="E17" s="974"/>
      <c r="F17" s="974"/>
      <c r="G17" s="974"/>
      <c r="H17" s="974"/>
      <c r="I17" s="974"/>
      <c r="J17" s="974"/>
      <c r="K17" s="974"/>
      <c r="L17" s="974"/>
      <c r="M17" s="974"/>
      <c r="N17" s="974"/>
      <c r="O17" s="318"/>
      <c r="P17" s="62">
        <f t="shared" si="2"/>
        <v>0</v>
      </c>
      <c r="Q17" s="62">
        <f t="shared" si="3"/>
        <v>0</v>
      </c>
      <c r="R17" s="62">
        <f t="shared" si="4"/>
        <v>0</v>
      </c>
    </row>
    <row r="18" spans="1:255">
      <c r="A18" s="980">
        <v>10</v>
      </c>
      <c r="B18" s="857" t="s">
        <v>116</v>
      </c>
      <c r="C18" s="859" t="s">
        <v>1180</v>
      </c>
      <c r="D18" s="975"/>
      <c r="E18" s="974"/>
      <c r="F18" s="974"/>
      <c r="G18" s="974"/>
      <c r="H18" s="974"/>
      <c r="I18" s="974"/>
      <c r="J18" s="974"/>
      <c r="K18" s="974"/>
      <c r="L18" s="974"/>
      <c r="M18" s="974"/>
      <c r="N18" s="974"/>
      <c r="O18" s="318"/>
      <c r="P18" s="62">
        <f t="shared" si="2"/>
        <v>0</v>
      </c>
      <c r="Q18" s="62">
        <f t="shared" si="3"/>
        <v>0</v>
      </c>
      <c r="R18" s="62">
        <f t="shared" si="4"/>
        <v>0</v>
      </c>
    </row>
    <row r="19" spans="1:255">
      <c r="A19" s="970">
        <v>11</v>
      </c>
      <c r="B19" s="979" t="s">
        <v>112</v>
      </c>
      <c r="C19" s="978" t="s">
        <v>1179</v>
      </c>
      <c r="D19" s="977"/>
      <c r="E19" s="42"/>
      <c r="F19" s="42"/>
      <c r="G19" s="42"/>
      <c r="H19" s="42"/>
      <c r="I19" s="42"/>
      <c r="J19" s="42"/>
      <c r="K19" s="42"/>
      <c r="L19" s="42"/>
      <c r="M19" s="42"/>
      <c r="N19" s="42"/>
      <c r="O19" s="318"/>
      <c r="P19" s="62">
        <f t="shared" si="2"/>
        <v>0</v>
      </c>
      <c r="Q19" s="62">
        <f t="shared" si="3"/>
        <v>0</v>
      </c>
      <c r="R19" s="62">
        <f t="shared" si="4"/>
        <v>0</v>
      </c>
    </row>
    <row r="20" spans="1:255">
      <c r="A20" s="970">
        <v>12</v>
      </c>
      <c r="B20" s="979" t="s">
        <v>117</v>
      </c>
      <c r="C20" s="978" t="s">
        <v>1178</v>
      </c>
      <c r="D20" s="977"/>
      <c r="E20" s="42"/>
      <c r="F20" s="42"/>
      <c r="G20" s="42"/>
      <c r="H20" s="42"/>
      <c r="I20" s="42"/>
      <c r="J20" s="42"/>
      <c r="K20" s="42"/>
      <c r="L20" s="42"/>
      <c r="M20" s="42"/>
      <c r="N20" s="42"/>
      <c r="O20" s="318"/>
      <c r="P20" s="62">
        <f t="shared" si="2"/>
        <v>0</v>
      </c>
      <c r="Q20" s="62">
        <f t="shared" si="3"/>
        <v>0</v>
      </c>
      <c r="R20" s="62">
        <f t="shared" si="4"/>
        <v>0</v>
      </c>
    </row>
    <row r="21" spans="1:255" ht="17.100000000000001" customHeight="1">
      <c r="A21" s="970">
        <v>13</v>
      </c>
      <c r="B21" s="979" t="s">
        <v>118</v>
      </c>
      <c r="C21" s="978" t="s">
        <v>1177</v>
      </c>
      <c r="D21" s="977"/>
      <c r="E21" s="42"/>
      <c r="F21" s="42"/>
      <c r="G21" s="42"/>
      <c r="H21" s="42"/>
      <c r="I21" s="42"/>
      <c r="J21" s="42"/>
      <c r="K21" s="42"/>
      <c r="L21" s="42"/>
      <c r="M21" s="42"/>
      <c r="N21" s="42"/>
      <c r="O21" s="318"/>
      <c r="P21" s="62">
        <f t="shared" si="2"/>
        <v>0</v>
      </c>
      <c r="Q21" s="62">
        <f t="shared" si="3"/>
        <v>0</v>
      </c>
      <c r="R21" s="62">
        <f t="shared" si="4"/>
        <v>0</v>
      </c>
    </row>
    <row r="22" spans="1:255" ht="17.100000000000001" customHeight="1">
      <c r="A22" s="970">
        <v>14</v>
      </c>
      <c r="B22" s="979" t="s">
        <v>113</v>
      </c>
      <c r="C22" s="978" t="s">
        <v>1176</v>
      </c>
      <c r="D22" s="977"/>
      <c r="E22" s="42"/>
      <c r="F22" s="42"/>
      <c r="G22" s="42"/>
      <c r="H22" s="42"/>
      <c r="I22" s="42"/>
      <c r="J22" s="42"/>
      <c r="K22" s="42"/>
      <c r="L22" s="42"/>
      <c r="M22" s="42"/>
      <c r="N22" s="42"/>
      <c r="O22" s="318"/>
      <c r="P22" s="62">
        <f t="shared" si="2"/>
        <v>0</v>
      </c>
      <c r="Q22" s="62">
        <f t="shared" si="3"/>
        <v>0</v>
      </c>
      <c r="R22" s="62">
        <f t="shared" si="4"/>
        <v>0</v>
      </c>
    </row>
    <row r="23" spans="1:255" ht="30" customHeight="1">
      <c r="A23" s="976">
        <v>15</v>
      </c>
      <c r="B23" s="857" t="s">
        <v>114</v>
      </c>
      <c r="C23" s="962" t="s">
        <v>1175</v>
      </c>
      <c r="D23" s="975"/>
      <c r="E23" s="974"/>
      <c r="F23" s="974"/>
      <c r="G23" s="974"/>
      <c r="H23" s="974"/>
      <c r="I23" s="974"/>
      <c r="J23" s="974"/>
      <c r="K23" s="974"/>
      <c r="L23" s="974"/>
      <c r="M23" s="974"/>
      <c r="N23" s="974"/>
      <c r="O23" s="318"/>
      <c r="P23" s="62">
        <f t="shared" si="2"/>
        <v>0</v>
      </c>
      <c r="Q23" s="62">
        <f t="shared" si="3"/>
        <v>0</v>
      </c>
      <c r="R23" s="62">
        <f t="shared" si="4"/>
        <v>0</v>
      </c>
    </row>
    <row r="24" spans="1:255" s="30" customFormat="1" ht="17.100000000000001" customHeight="1">
      <c r="A24" s="970">
        <v>16</v>
      </c>
      <c r="B24" s="973" t="s">
        <v>115</v>
      </c>
      <c r="C24" s="972" t="s">
        <v>1174</v>
      </c>
      <c r="D24" s="971"/>
      <c r="E24" s="353"/>
      <c r="F24" s="42"/>
      <c r="G24" s="42"/>
      <c r="H24" s="42"/>
      <c r="I24" s="42"/>
      <c r="J24" s="42"/>
      <c r="K24" s="42"/>
      <c r="L24" s="42"/>
      <c r="M24" s="42"/>
      <c r="N24" s="42"/>
      <c r="O24" s="318"/>
      <c r="P24" s="49">
        <f t="shared" si="2"/>
        <v>0</v>
      </c>
      <c r="Q24" s="49">
        <f t="shared" si="3"/>
        <v>0</v>
      </c>
      <c r="R24" s="49">
        <f t="shared" si="4"/>
        <v>0</v>
      </c>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318"/>
      <c r="BG24" s="318"/>
      <c r="BH24" s="318"/>
      <c r="BI24" s="318"/>
      <c r="BJ24" s="318"/>
      <c r="BK24" s="318"/>
      <c r="BL24" s="318"/>
      <c r="BM24" s="318"/>
      <c r="BN24" s="318"/>
      <c r="BO24" s="318"/>
      <c r="BP24" s="318"/>
      <c r="BQ24" s="318"/>
      <c r="BR24" s="318"/>
      <c r="BS24" s="318"/>
      <c r="BT24" s="318"/>
      <c r="BU24" s="318"/>
      <c r="BV24" s="318"/>
      <c r="BW24" s="318"/>
      <c r="BX24" s="318"/>
      <c r="BY24" s="318"/>
      <c r="BZ24" s="318"/>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row>
    <row r="25" spans="1:255" s="26" customFormat="1" ht="46.5" customHeight="1">
      <c r="A25" s="970">
        <v>17</v>
      </c>
      <c r="B25" s="969" t="str">
        <f>"Total bank equity capital end of current period (sum of items "&amp;A9&amp;", "&amp;A10&amp;", "&amp;A12&amp;", "&amp;A13&amp;", "&amp;A15&amp;", "&amp;A16&amp;", "&amp;A17&amp;", "&amp;A19&amp;", "&amp;A22&amp;", "&amp;A23&amp;", "&amp;A24&amp;", less items "&amp;A18&amp;", "&amp;A20&amp;", "&amp;A21&amp;")"</f>
        <v>Total bank equity capital end of current period (sum of items 3, 4, 5, 6, 7, 8, 9, 11, 14, 15, 16, less items 10, 12, 13)</v>
      </c>
      <c r="C25" s="968" t="s">
        <v>1173</v>
      </c>
      <c r="D25" s="967"/>
      <c r="E25" s="652"/>
      <c r="F25" s="652"/>
      <c r="G25" s="652"/>
      <c r="H25" s="652"/>
      <c r="I25" s="652"/>
      <c r="J25" s="652"/>
      <c r="K25" s="652"/>
      <c r="L25" s="652"/>
      <c r="M25" s="652"/>
      <c r="N25" s="652"/>
      <c r="O25" s="325"/>
      <c r="P25" s="62">
        <f>J25</f>
        <v>0</v>
      </c>
      <c r="Q25" s="62">
        <f>N25</f>
        <v>0</v>
      </c>
      <c r="R25" s="62">
        <f>N25</f>
        <v>0</v>
      </c>
      <c r="S25" s="354"/>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318"/>
      <c r="BG25" s="318"/>
      <c r="BH25" s="318"/>
      <c r="BI25" s="318"/>
      <c r="BJ25" s="318"/>
      <c r="BK25" s="318"/>
      <c r="BL25" s="318"/>
      <c r="BM25" s="318"/>
      <c r="BN25" s="318"/>
      <c r="BO25" s="318"/>
      <c r="BP25" s="318"/>
      <c r="BQ25" s="318"/>
      <c r="BR25" s="318"/>
      <c r="BS25" s="318"/>
      <c r="BT25" s="318"/>
      <c r="BU25" s="318"/>
      <c r="BV25" s="318"/>
      <c r="BW25" s="318"/>
      <c r="BX25" s="318"/>
      <c r="BY25" s="318"/>
      <c r="BZ25" s="318"/>
    </row>
    <row r="26" spans="1:255">
      <c r="E26" s="332"/>
      <c r="F26" s="337"/>
      <c r="G26" s="337"/>
      <c r="H26" s="337"/>
      <c r="I26" s="337"/>
      <c r="J26" s="337"/>
      <c r="K26" s="337"/>
      <c r="L26" s="337"/>
      <c r="M26" s="337"/>
      <c r="N26" s="337"/>
    </row>
    <row r="27" spans="1:255">
      <c r="A27" s="383"/>
      <c r="B27" s="841" t="s">
        <v>1172</v>
      </c>
      <c r="C27" s="840"/>
      <c r="E27" s="332"/>
      <c r="F27" s="337"/>
      <c r="G27" s="337"/>
      <c r="H27" s="337"/>
      <c r="I27" s="337"/>
      <c r="J27" s="337"/>
      <c r="K27" s="337"/>
      <c r="L27" s="337"/>
      <c r="M27" s="337"/>
      <c r="N27" s="337"/>
    </row>
    <row r="28" spans="1:255" s="32" customFormat="1">
      <c r="A28" s="929"/>
      <c r="B28" s="928" t="s">
        <v>41</v>
      </c>
      <c r="C28" s="927"/>
      <c r="D28" s="934"/>
      <c r="E28" s="332"/>
      <c r="F28" s="337"/>
      <c r="G28" s="337"/>
      <c r="H28" s="337"/>
      <c r="I28" s="337"/>
      <c r="J28" s="337"/>
      <c r="K28" s="337"/>
      <c r="L28" s="337"/>
      <c r="M28" s="337"/>
      <c r="N28" s="337"/>
      <c r="O28" s="932"/>
      <c r="P28" s="932"/>
      <c r="Q28" s="932"/>
      <c r="R28" s="932"/>
      <c r="S28" s="966"/>
      <c r="T28" s="966"/>
      <c r="U28" s="966"/>
      <c r="V28" s="966"/>
      <c r="W28" s="966"/>
      <c r="X28" s="966"/>
      <c r="Y28" s="966"/>
      <c r="Z28" s="966"/>
      <c r="AA28" s="966"/>
      <c r="AB28" s="966"/>
      <c r="AC28" s="966"/>
      <c r="AD28" s="966"/>
      <c r="AE28" s="966"/>
      <c r="AF28" s="966"/>
      <c r="AG28" s="966"/>
      <c r="AH28" s="966"/>
      <c r="AI28" s="966"/>
      <c r="AJ28" s="966"/>
      <c r="AK28" s="966"/>
      <c r="AL28" s="966"/>
      <c r="AM28" s="966"/>
      <c r="AN28" s="966"/>
      <c r="AO28" s="966"/>
      <c r="AP28" s="966"/>
      <c r="AQ28" s="966"/>
      <c r="AR28" s="966"/>
      <c r="AS28" s="966"/>
      <c r="AT28" s="966"/>
      <c r="AU28" s="966"/>
      <c r="AV28" s="966"/>
      <c r="AW28" s="966"/>
      <c r="AX28" s="966"/>
      <c r="AY28" s="966"/>
      <c r="AZ28" s="966"/>
      <c r="BA28" s="966"/>
      <c r="BB28" s="966"/>
      <c r="BC28" s="966"/>
      <c r="BD28" s="966"/>
      <c r="BE28" s="966"/>
      <c r="BF28" s="966"/>
      <c r="BG28" s="966"/>
      <c r="BH28" s="966"/>
      <c r="BI28" s="966"/>
      <c r="BJ28" s="966"/>
      <c r="BK28" s="966"/>
      <c r="BL28" s="966"/>
      <c r="BM28" s="966"/>
      <c r="BN28" s="966"/>
      <c r="BO28" s="966"/>
      <c r="BP28" s="966"/>
      <c r="BQ28" s="966"/>
      <c r="BR28" s="966"/>
      <c r="BS28" s="966"/>
      <c r="BT28" s="966"/>
      <c r="BU28" s="966"/>
      <c r="BV28" s="966"/>
      <c r="BW28" s="966"/>
      <c r="BX28" s="966"/>
      <c r="BY28" s="966"/>
      <c r="BZ28" s="966"/>
    </row>
    <row r="29" spans="1:255" s="248" customFormat="1" ht="17.100000000000001" customHeight="1">
      <c r="A29" s="901">
        <v>18</v>
      </c>
      <c r="B29" s="863" t="s">
        <v>1171</v>
      </c>
      <c r="C29" s="965" t="s">
        <v>1170</v>
      </c>
      <c r="D29" s="956"/>
      <c r="E29" s="246">
        <f t="shared" ref="E29:N29" si="5">E25</f>
        <v>0</v>
      </c>
      <c r="F29" s="246">
        <f t="shared" si="5"/>
        <v>0</v>
      </c>
      <c r="G29" s="246">
        <f t="shared" si="5"/>
        <v>0</v>
      </c>
      <c r="H29" s="246">
        <f t="shared" si="5"/>
        <v>0</v>
      </c>
      <c r="I29" s="246">
        <f t="shared" si="5"/>
        <v>0</v>
      </c>
      <c r="J29" s="246">
        <f t="shared" si="5"/>
        <v>0</v>
      </c>
      <c r="K29" s="246">
        <f t="shared" si="5"/>
        <v>0</v>
      </c>
      <c r="L29" s="246">
        <f t="shared" si="5"/>
        <v>0</v>
      </c>
      <c r="M29" s="246">
        <f t="shared" si="5"/>
        <v>0</v>
      </c>
      <c r="N29" s="246">
        <f t="shared" si="5"/>
        <v>0</v>
      </c>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384"/>
      <c r="BL29" s="384"/>
      <c r="BM29" s="384"/>
      <c r="BN29" s="384"/>
      <c r="BO29" s="384"/>
      <c r="BP29" s="384"/>
      <c r="BQ29" s="384"/>
      <c r="BR29" s="384"/>
      <c r="BS29" s="384"/>
      <c r="BT29" s="384"/>
      <c r="BU29" s="384"/>
      <c r="BV29" s="384"/>
      <c r="BW29" s="384"/>
      <c r="BX29" s="384"/>
      <c r="BY29" s="384"/>
      <c r="BZ29" s="384"/>
    </row>
    <row r="30" spans="1:255" s="248" customFormat="1" ht="17.100000000000001" customHeight="1">
      <c r="A30" s="901">
        <v>19</v>
      </c>
      <c r="B30" s="863" t="s">
        <v>143</v>
      </c>
      <c r="C30" s="957" t="s">
        <v>1169</v>
      </c>
      <c r="D30" s="956"/>
      <c r="E30" s="385"/>
      <c r="F30" s="385"/>
      <c r="G30" s="385"/>
      <c r="H30" s="385"/>
      <c r="I30" s="385"/>
      <c r="J30" s="385"/>
      <c r="K30" s="385"/>
      <c r="L30" s="385"/>
      <c r="M30" s="385"/>
      <c r="N30" s="385"/>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4"/>
      <c r="AY30" s="384"/>
      <c r="AZ30" s="384"/>
      <c r="BA30" s="384"/>
      <c r="BB30" s="384"/>
      <c r="BC30" s="384"/>
      <c r="BD30" s="384"/>
      <c r="BE30" s="384"/>
      <c r="BF30" s="384"/>
      <c r="BG30" s="384"/>
      <c r="BH30" s="384"/>
      <c r="BI30" s="384"/>
      <c r="BJ30" s="384"/>
      <c r="BK30" s="384"/>
      <c r="BL30" s="384"/>
      <c r="BM30" s="384"/>
      <c r="BN30" s="384"/>
      <c r="BO30" s="384"/>
      <c r="BP30" s="384"/>
      <c r="BQ30" s="384"/>
      <c r="BR30" s="384"/>
      <c r="BS30" s="384"/>
      <c r="BT30" s="384"/>
      <c r="BU30" s="384"/>
      <c r="BV30" s="384"/>
      <c r="BW30" s="384"/>
      <c r="BX30" s="384"/>
      <c r="BY30" s="384"/>
      <c r="BZ30" s="384"/>
    </row>
    <row r="31" spans="1:255" s="248" customFormat="1" ht="17.100000000000001" customHeight="1">
      <c r="A31" s="901">
        <v>20</v>
      </c>
      <c r="B31" s="863" t="s">
        <v>144</v>
      </c>
      <c r="C31" s="957" t="s">
        <v>1168</v>
      </c>
      <c r="D31" s="956"/>
      <c r="E31" s="385"/>
      <c r="F31" s="385"/>
      <c r="G31" s="385"/>
      <c r="H31" s="385"/>
      <c r="I31" s="385"/>
      <c r="J31" s="385"/>
      <c r="K31" s="385"/>
      <c r="L31" s="385"/>
      <c r="M31" s="385"/>
      <c r="N31" s="385"/>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4"/>
      <c r="BM31" s="384"/>
      <c r="BN31" s="384"/>
      <c r="BO31" s="384"/>
      <c r="BP31" s="384"/>
      <c r="BQ31" s="384"/>
      <c r="BR31" s="384"/>
      <c r="BS31" s="384"/>
      <c r="BT31" s="384"/>
      <c r="BU31" s="384"/>
      <c r="BV31" s="384"/>
      <c r="BW31" s="384"/>
      <c r="BX31" s="384"/>
      <c r="BY31" s="384"/>
      <c r="BZ31" s="384"/>
    </row>
    <row r="32" spans="1:255" s="946" customFormat="1" ht="32.1" customHeight="1">
      <c r="A32" s="899">
        <v>21</v>
      </c>
      <c r="B32" s="780" t="s">
        <v>1167</v>
      </c>
      <c r="C32" s="964" t="s">
        <v>1166</v>
      </c>
      <c r="D32" s="956"/>
      <c r="E32" s="898"/>
      <c r="F32" s="898"/>
      <c r="G32" s="898"/>
      <c r="H32" s="898"/>
      <c r="I32" s="898"/>
      <c r="J32" s="898"/>
      <c r="K32" s="898"/>
      <c r="L32" s="898"/>
      <c r="M32" s="898"/>
      <c r="N32" s="898"/>
      <c r="O32" s="947"/>
      <c r="P32" s="947"/>
      <c r="Q32" s="947"/>
      <c r="R32" s="947"/>
      <c r="S32" s="947"/>
      <c r="T32" s="947"/>
      <c r="U32" s="947"/>
      <c r="V32" s="947"/>
      <c r="W32" s="947"/>
      <c r="X32" s="947"/>
      <c r="Y32" s="947"/>
      <c r="Z32" s="947"/>
      <c r="AA32" s="947"/>
      <c r="AB32" s="947"/>
      <c r="AC32" s="947"/>
      <c r="AD32" s="947"/>
      <c r="AE32" s="947"/>
      <c r="AF32" s="947"/>
      <c r="AG32" s="947"/>
      <c r="AH32" s="947"/>
      <c r="AI32" s="947"/>
      <c r="AJ32" s="947"/>
      <c r="AK32" s="947"/>
      <c r="AL32" s="947"/>
      <c r="AM32" s="947"/>
      <c r="AN32" s="947"/>
      <c r="AO32" s="947"/>
      <c r="AP32" s="947"/>
      <c r="AQ32" s="947"/>
      <c r="AR32" s="947"/>
      <c r="AS32" s="947"/>
      <c r="AT32" s="947"/>
      <c r="AU32" s="947"/>
      <c r="AV32" s="947"/>
      <c r="AW32" s="947"/>
      <c r="AX32" s="947"/>
      <c r="AY32" s="947"/>
      <c r="AZ32" s="947"/>
      <c r="BA32" s="947"/>
      <c r="BB32" s="947"/>
      <c r="BC32" s="947"/>
      <c r="BD32" s="947"/>
      <c r="BE32" s="947"/>
      <c r="BF32" s="947"/>
      <c r="BG32" s="947"/>
      <c r="BH32" s="947"/>
      <c r="BI32" s="947"/>
      <c r="BJ32" s="947"/>
      <c r="BK32" s="947"/>
      <c r="BL32" s="947"/>
      <c r="BM32" s="947"/>
      <c r="BN32" s="947"/>
      <c r="BO32" s="947"/>
      <c r="BP32" s="947"/>
      <c r="BQ32" s="947"/>
      <c r="BR32" s="947"/>
      <c r="BS32" s="947"/>
      <c r="BT32" s="947"/>
      <c r="BU32" s="947"/>
      <c r="BV32" s="947"/>
      <c r="BW32" s="947"/>
      <c r="BX32" s="947"/>
      <c r="BY32" s="947"/>
      <c r="BZ32" s="947"/>
    </row>
    <row r="33" spans="1:78" s="248" customFormat="1" ht="17.100000000000001" customHeight="1">
      <c r="A33" s="901">
        <v>22</v>
      </c>
      <c r="B33" s="863" t="s">
        <v>145</v>
      </c>
      <c r="C33" s="957" t="s">
        <v>1165</v>
      </c>
      <c r="D33" s="956"/>
      <c r="E33" s="385"/>
      <c r="F33" s="385"/>
      <c r="G33" s="385"/>
      <c r="H33" s="385"/>
      <c r="I33" s="385"/>
      <c r="J33" s="385"/>
      <c r="K33" s="385"/>
      <c r="L33" s="385"/>
      <c r="M33" s="385"/>
      <c r="N33" s="385"/>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A33" s="384"/>
      <c r="BB33" s="384"/>
      <c r="BC33" s="384"/>
      <c r="BD33" s="384"/>
      <c r="BE33" s="384"/>
      <c r="BF33" s="384"/>
      <c r="BG33" s="384"/>
      <c r="BH33" s="384"/>
      <c r="BI33" s="384"/>
      <c r="BJ33" s="384"/>
      <c r="BK33" s="384"/>
      <c r="BL33" s="384"/>
      <c r="BM33" s="384"/>
      <c r="BN33" s="384"/>
      <c r="BO33" s="384"/>
      <c r="BP33" s="384"/>
      <c r="BQ33" s="384"/>
      <c r="BR33" s="384"/>
      <c r="BS33" s="384"/>
      <c r="BT33" s="384"/>
      <c r="BU33" s="384"/>
      <c r="BV33" s="384"/>
      <c r="BW33" s="384"/>
      <c r="BX33" s="384"/>
      <c r="BY33" s="384"/>
      <c r="BZ33" s="384"/>
    </row>
    <row r="34" spans="1:78" s="248" customFormat="1" ht="17.100000000000001" customHeight="1">
      <c r="A34" s="901">
        <v>23</v>
      </c>
      <c r="B34" s="863" t="s">
        <v>119</v>
      </c>
      <c r="C34" s="957" t="s">
        <v>1164</v>
      </c>
      <c r="D34" s="956"/>
      <c r="E34" s="385"/>
      <c r="F34" s="385"/>
      <c r="G34" s="385"/>
      <c r="H34" s="385"/>
      <c r="I34" s="385"/>
      <c r="J34" s="385"/>
      <c r="K34" s="385"/>
      <c r="L34" s="385"/>
      <c r="M34" s="385"/>
      <c r="N34" s="385"/>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4"/>
      <c r="AZ34" s="384"/>
      <c r="BA34" s="384"/>
      <c r="BB34" s="384"/>
      <c r="BC34" s="384"/>
      <c r="BD34" s="384"/>
      <c r="BE34" s="384"/>
      <c r="BF34" s="384"/>
      <c r="BG34" s="384"/>
      <c r="BH34" s="384"/>
      <c r="BI34" s="384"/>
      <c r="BJ34" s="384"/>
      <c r="BK34" s="384"/>
      <c r="BL34" s="384"/>
      <c r="BM34" s="384"/>
      <c r="BN34" s="384"/>
      <c r="BO34" s="384"/>
      <c r="BP34" s="384"/>
      <c r="BQ34" s="384"/>
      <c r="BR34" s="384"/>
      <c r="BS34" s="384"/>
      <c r="BT34" s="384"/>
      <c r="BU34" s="384"/>
      <c r="BV34" s="384"/>
      <c r="BW34" s="384"/>
      <c r="BX34" s="384"/>
      <c r="BY34" s="384"/>
      <c r="BZ34" s="384"/>
    </row>
    <row r="35" spans="1:78" s="248" customFormat="1" ht="17.100000000000001" customHeight="1">
      <c r="A35" s="963">
        <v>24</v>
      </c>
      <c r="B35" s="857" t="s">
        <v>120</v>
      </c>
      <c r="C35" s="962" t="s">
        <v>1163</v>
      </c>
      <c r="D35" s="961"/>
      <c r="E35" s="960"/>
      <c r="F35" s="960"/>
      <c r="G35" s="960"/>
      <c r="H35" s="960"/>
      <c r="I35" s="960"/>
      <c r="J35" s="960"/>
      <c r="K35" s="960"/>
      <c r="L35" s="960"/>
      <c r="M35" s="960"/>
      <c r="N35" s="960"/>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c r="BP35" s="384"/>
      <c r="BQ35" s="384"/>
      <c r="BR35" s="384"/>
      <c r="BS35" s="384"/>
      <c r="BT35" s="384"/>
      <c r="BU35" s="384"/>
      <c r="BV35" s="384"/>
      <c r="BW35" s="384"/>
      <c r="BX35" s="384"/>
      <c r="BY35" s="384"/>
      <c r="BZ35" s="384"/>
    </row>
    <row r="36" spans="1:78" s="248" customFormat="1" ht="17.100000000000001" customHeight="1">
      <c r="A36" s="963">
        <v>25</v>
      </c>
      <c r="B36" s="857" t="s">
        <v>121</v>
      </c>
      <c r="C36" s="962" t="s">
        <v>1162</v>
      </c>
      <c r="D36" s="961"/>
      <c r="E36" s="960"/>
      <c r="F36" s="960"/>
      <c r="G36" s="960"/>
      <c r="H36" s="960"/>
      <c r="I36" s="960"/>
      <c r="J36" s="960"/>
      <c r="K36" s="960"/>
      <c r="L36" s="960"/>
      <c r="M36" s="960"/>
      <c r="N36" s="960"/>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4"/>
      <c r="BD36" s="384"/>
      <c r="BE36" s="384"/>
      <c r="BF36" s="384"/>
      <c r="BG36" s="384"/>
      <c r="BH36" s="384"/>
      <c r="BI36" s="384"/>
      <c r="BJ36" s="384"/>
      <c r="BK36" s="384"/>
      <c r="BL36" s="384"/>
      <c r="BM36" s="384"/>
      <c r="BN36" s="384"/>
      <c r="BO36" s="384"/>
      <c r="BP36" s="384"/>
      <c r="BQ36" s="384"/>
      <c r="BR36" s="384"/>
      <c r="BS36" s="384"/>
      <c r="BT36" s="384"/>
      <c r="BU36" s="384"/>
      <c r="BV36" s="384"/>
      <c r="BW36" s="384"/>
      <c r="BX36" s="384"/>
      <c r="BY36" s="384"/>
      <c r="BZ36" s="384"/>
    </row>
    <row r="37" spans="1:78" s="248" customFormat="1" ht="17.100000000000001" customHeight="1">
      <c r="A37" s="901">
        <v>26</v>
      </c>
      <c r="B37" s="863" t="s">
        <v>146</v>
      </c>
      <c r="C37" s="957" t="s">
        <v>1161</v>
      </c>
      <c r="D37" s="956"/>
      <c r="E37" s="385"/>
      <c r="F37" s="385"/>
      <c r="G37" s="385"/>
      <c r="H37" s="385"/>
      <c r="I37" s="385"/>
      <c r="J37" s="385"/>
      <c r="K37" s="385"/>
      <c r="L37" s="385"/>
      <c r="M37" s="385"/>
      <c r="N37" s="385"/>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c r="BE37" s="384"/>
      <c r="BF37" s="384"/>
      <c r="BG37" s="384"/>
      <c r="BH37" s="384"/>
      <c r="BI37" s="384"/>
      <c r="BJ37" s="384"/>
      <c r="BK37" s="384"/>
      <c r="BL37" s="384"/>
      <c r="BM37" s="384"/>
      <c r="BN37" s="384"/>
      <c r="BO37" s="384"/>
      <c r="BP37" s="384"/>
      <c r="BQ37" s="384"/>
      <c r="BR37" s="384"/>
      <c r="BS37" s="384"/>
      <c r="BT37" s="384"/>
      <c r="BU37" s="384"/>
      <c r="BV37" s="384"/>
      <c r="BW37" s="384"/>
      <c r="BX37" s="384"/>
      <c r="BY37" s="384"/>
      <c r="BZ37" s="384"/>
    </row>
    <row r="38" spans="1:78" s="248" customFormat="1" ht="30.75" customHeight="1">
      <c r="A38" s="901">
        <v>27</v>
      </c>
      <c r="B38" s="863" t="s">
        <v>1160</v>
      </c>
      <c r="C38" s="957" t="s">
        <v>1159</v>
      </c>
      <c r="D38" s="956"/>
      <c r="E38" s="385"/>
      <c r="F38" s="385"/>
      <c r="G38" s="385"/>
      <c r="H38" s="385"/>
      <c r="I38" s="385"/>
      <c r="J38" s="385"/>
      <c r="K38" s="385"/>
      <c r="L38" s="385"/>
      <c r="M38" s="385"/>
      <c r="N38" s="385"/>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c r="BB38" s="384"/>
      <c r="BC38" s="384"/>
      <c r="BD38" s="384"/>
      <c r="BE38" s="384"/>
      <c r="BF38" s="384"/>
      <c r="BG38" s="384"/>
      <c r="BH38" s="384"/>
      <c r="BI38" s="384"/>
      <c r="BJ38" s="384"/>
      <c r="BK38" s="384"/>
      <c r="BL38" s="384"/>
      <c r="BM38" s="384"/>
      <c r="BN38" s="384"/>
      <c r="BO38" s="384"/>
      <c r="BP38" s="384"/>
      <c r="BQ38" s="384"/>
      <c r="BR38" s="384"/>
      <c r="BS38" s="384"/>
      <c r="BT38" s="384"/>
      <c r="BU38" s="384"/>
      <c r="BV38" s="384"/>
      <c r="BW38" s="384"/>
      <c r="BX38" s="384"/>
      <c r="BY38" s="384"/>
      <c r="BZ38" s="384"/>
    </row>
    <row r="39" spans="1:78" s="248" customFormat="1" ht="17.100000000000001" customHeight="1">
      <c r="A39" s="848">
        <v>28</v>
      </c>
      <c r="B39" s="943" t="str">
        <f>"Subtotal (sum of items "&amp;A29&amp;", "&amp;A34&amp;",  less items "&amp;A30&amp;", "&amp;A31&amp;", "&amp;A32&amp;", "&amp;A33&amp;", "&amp;A37&amp;", "&amp;A38&amp;")"</f>
        <v>Subtotal (sum of items 18, 23,  less items 19, 20, 21, 22, 26, 27)</v>
      </c>
      <c r="C39" s="959" t="s">
        <v>1158</v>
      </c>
      <c r="D39" s="954"/>
      <c r="E39" s="958">
        <f t="shared" ref="E39:N39" si="6">SUM(E29,E34)-SUM(E30,E31,E32,E33,E37,E38)</f>
        <v>0</v>
      </c>
      <c r="F39" s="958">
        <f t="shared" si="6"/>
        <v>0</v>
      </c>
      <c r="G39" s="958">
        <f t="shared" si="6"/>
        <v>0</v>
      </c>
      <c r="H39" s="958">
        <f t="shared" si="6"/>
        <v>0</v>
      </c>
      <c r="I39" s="958">
        <f t="shared" si="6"/>
        <v>0</v>
      </c>
      <c r="J39" s="958">
        <f t="shared" si="6"/>
        <v>0</v>
      </c>
      <c r="K39" s="958">
        <f t="shared" si="6"/>
        <v>0</v>
      </c>
      <c r="L39" s="958">
        <f t="shared" si="6"/>
        <v>0</v>
      </c>
      <c r="M39" s="958">
        <f t="shared" si="6"/>
        <v>0</v>
      </c>
      <c r="N39" s="958">
        <f t="shared" si="6"/>
        <v>0</v>
      </c>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384"/>
      <c r="BC39" s="384"/>
      <c r="BD39" s="384"/>
      <c r="BE39" s="384"/>
      <c r="BF39" s="384"/>
      <c r="BG39" s="384"/>
      <c r="BH39" s="384"/>
      <c r="BI39" s="384"/>
      <c r="BJ39" s="384"/>
      <c r="BK39" s="384"/>
      <c r="BL39" s="384"/>
      <c r="BM39" s="384"/>
      <c r="BN39" s="384"/>
      <c r="BO39" s="384"/>
      <c r="BP39" s="384"/>
      <c r="BQ39" s="384"/>
      <c r="BR39" s="384"/>
      <c r="BS39" s="384"/>
      <c r="BT39" s="384"/>
      <c r="BU39" s="384"/>
      <c r="BV39" s="384"/>
      <c r="BW39" s="384"/>
      <c r="BX39" s="384"/>
      <c r="BY39" s="384"/>
      <c r="BZ39" s="384"/>
    </row>
    <row r="40" spans="1:78" s="248" customFormat="1" ht="17.100000000000001" customHeight="1">
      <c r="A40" s="901">
        <v>29</v>
      </c>
      <c r="B40" s="863" t="s">
        <v>147</v>
      </c>
      <c r="C40" s="957" t="s">
        <v>1157</v>
      </c>
      <c r="D40" s="956"/>
      <c r="E40" s="385"/>
      <c r="F40" s="385"/>
      <c r="G40" s="385"/>
      <c r="H40" s="385"/>
      <c r="I40" s="385"/>
      <c r="J40" s="385"/>
      <c r="K40" s="385"/>
      <c r="L40" s="385"/>
      <c r="M40" s="385"/>
      <c r="N40" s="385"/>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4"/>
      <c r="AS40" s="384"/>
      <c r="AT40" s="384"/>
      <c r="AU40" s="384"/>
      <c r="AV40" s="384"/>
      <c r="AW40" s="384"/>
      <c r="AX40" s="384"/>
      <c r="AY40" s="384"/>
      <c r="AZ40" s="384"/>
      <c r="BA40" s="384"/>
      <c r="BB40" s="384"/>
      <c r="BC40" s="384"/>
      <c r="BD40" s="384"/>
      <c r="BE40" s="384"/>
      <c r="BF40" s="384"/>
      <c r="BG40" s="384"/>
      <c r="BH40" s="384"/>
      <c r="BI40" s="384"/>
      <c r="BJ40" s="384"/>
      <c r="BK40" s="384"/>
      <c r="BL40" s="384"/>
      <c r="BM40" s="384"/>
      <c r="BN40" s="384"/>
      <c r="BO40" s="384"/>
      <c r="BP40" s="384"/>
      <c r="BQ40" s="384"/>
      <c r="BR40" s="384"/>
      <c r="BS40" s="384"/>
      <c r="BT40" s="384"/>
      <c r="BU40" s="384"/>
      <c r="BV40" s="384"/>
      <c r="BW40" s="384"/>
      <c r="BX40" s="384"/>
      <c r="BY40" s="384"/>
      <c r="BZ40" s="384"/>
    </row>
    <row r="41" spans="1:78" s="248" customFormat="1" ht="17.100000000000001" customHeight="1">
      <c r="A41" s="901">
        <v>30</v>
      </c>
      <c r="B41" s="914" t="s">
        <v>148</v>
      </c>
      <c r="C41" s="955" t="s">
        <v>1156</v>
      </c>
      <c r="D41" s="954"/>
      <c r="E41" s="385"/>
      <c r="F41" s="385"/>
      <c r="G41" s="385"/>
      <c r="H41" s="385"/>
      <c r="I41" s="385"/>
      <c r="J41" s="385"/>
      <c r="K41" s="385"/>
      <c r="L41" s="385"/>
      <c r="M41" s="385"/>
      <c r="N41" s="385"/>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4"/>
      <c r="BA41" s="384"/>
      <c r="BB41" s="384"/>
      <c r="BC41" s="384"/>
      <c r="BD41" s="384"/>
      <c r="BE41" s="384"/>
      <c r="BF41" s="384"/>
      <c r="BG41" s="384"/>
      <c r="BH41" s="384"/>
      <c r="BI41" s="384"/>
      <c r="BJ41" s="384"/>
      <c r="BK41" s="384"/>
      <c r="BL41" s="384"/>
      <c r="BM41" s="384"/>
      <c r="BN41" s="384"/>
      <c r="BO41" s="384"/>
      <c r="BP41" s="384"/>
      <c r="BQ41" s="384"/>
      <c r="BR41" s="384"/>
      <c r="BS41" s="384"/>
      <c r="BT41" s="384"/>
      <c r="BU41" s="384"/>
      <c r="BV41" s="384"/>
      <c r="BW41" s="384"/>
      <c r="BX41" s="384"/>
      <c r="BY41" s="384"/>
      <c r="BZ41" s="384"/>
    </row>
    <row r="42" spans="1:78" s="249" customFormat="1" ht="17.100000000000001" customHeight="1">
      <c r="A42" s="901">
        <v>31</v>
      </c>
      <c r="B42" s="953" t="s">
        <v>122</v>
      </c>
      <c r="C42" s="952" t="s">
        <v>1155</v>
      </c>
      <c r="D42" s="951"/>
      <c r="E42" s="385"/>
      <c r="F42" s="385"/>
      <c r="G42" s="385"/>
      <c r="H42" s="385"/>
      <c r="I42" s="385"/>
      <c r="J42" s="385"/>
      <c r="K42" s="385"/>
      <c r="L42" s="385"/>
      <c r="M42" s="385"/>
      <c r="N42" s="385"/>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row>
    <row r="43" spans="1:78" s="946" customFormat="1" ht="17.100000000000001" customHeight="1">
      <c r="A43" s="899">
        <v>32</v>
      </c>
      <c r="B43" s="950" t="str">
        <f>"Tier 1 capital (sum of items "&amp;A39&amp;" and "&amp;A42&amp;", less items "&amp;A40&amp;" through "&amp;A41&amp;")"</f>
        <v>Tier 1 capital (sum of items 28 and 31, less items 29 through 30)</v>
      </c>
      <c r="C43" s="949" t="s">
        <v>1154</v>
      </c>
      <c r="D43" s="894"/>
      <c r="E43" s="902"/>
      <c r="F43" s="902"/>
      <c r="G43" s="902"/>
      <c r="H43" s="902"/>
      <c r="I43" s="902"/>
      <c r="J43" s="902"/>
      <c r="K43" s="902"/>
      <c r="L43" s="902"/>
      <c r="M43" s="902"/>
      <c r="N43" s="902"/>
      <c r="O43" s="948"/>
      <c r="P43" s="948"/>
      <c r="Q43" s="948"/>
      <c r="R43" s="948"/>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7"/>
      <c r="AY43" s="947"/>
      <c r="AZ43" s="947"/>
      <c r="BA43" s="947"/>
      <c r="BB43" s="947"/>
      <c r="BC43" s="947"/>
      <c r="BD43" s="947"/>
      <c r="BE43" s="947"/>
      <c r="BF43" s="947"/>
      <c r="BG43" s="947"/>
      <c r="BH43" s="947"/>
      <c r="BI43" s="947"/>
      <c r="BJ43" s="947"/>
      <c r="BK43" s="947"/>
      <c r="BL43" s="947"/>
      <c r="BM43" s="947"/>
      <c r="BN43" s="947"/>
      <c r="BO43" s="947"/>
      <c r="BP43" s="947"/>
      <c r="BQ43" s="947"/>
      <c r="BR43" s="947"/>
      <c r="BS43" s="947"/>
      <c r="BT43" s="947"/>
      <c r="BU43" s="947"/>
      <c r="BV43" s="947"/>
      <c r="BW43" s="947"/>
      <c r="BX43" s="947"/>
      <c r="BY43" s="947"/>
      <c r="BZ43" s="947"/>
    </row>
    <row r="44" spans="1:78" s="248" customFormat="1">
      <c r="A44" s="903"/>
      <c r="B44" s="945"/>
      <c r="C44" s="942"/>
      <c r="D44" s="944"/>
      <c r="E44" s="599"/>
      <c r="F44" s="599"/>
      <c r="G44" s="599"/>
      <c r="H44" s="599"/>
      <c r="I44" s="599"/>
      <c r="J44" s="599"/>
      <c r="K44" s="599"/>
      <c r="L44" s="599"/>
      <c r="M44" s="599"/>
      <c r="N44" s="599"/>
      <c r="O44" s="386"/>
      <c r="P44" s="386"/>
      <c r="Q44" s="386"/>
      <c r="R44" s="386"/>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4"/>
      <c r="BH44" s="384"/>
      <c r="BI44" s="384"/>
      <c r="BJ44" s="384"/>
      <c r="BK44" s="384"/>
      <c r="BL44" s="384"/>
      <c r="BM44" s="384"/>
      <c r="BN44" s="384"/>
      <c r="BO44" s="384"/>
      <c r="BP44" s="384"/>
      <c r="BQ44" s="384"/>
      <c r="BR44" s="384"/>
      <c r="BS44" s="384"/>
      <c r="BT44" s="384"/>
      <c r="BU44" s="384"/>
      <c r="BV44" s="384"/>
      <c r="BW44" s="384"/>
      <c r="BX44" s="384"/>
      <c r="BY44" s="384"/>
      <c r="BZ44" s="384"/>
    </row>
    <row r="45" spans="1:78" s="248" customFormat="1">
      <c r="A45" s="903"/>
      <c r="B45" s="919" t="s">
        <v>882</v>
      </c>
      <c r="C45" s="942"/>
      <c r="D45" s="944"/>
      <c r="E45" s="599"/>
      <c r="F45" s="599"/>
      <c r="G45" s="599"/>
      <c r="H45" s="599"/>
      <c r="I45" s="599"/>
      <c r="J45" s="599"/>
      <c r="K45" s="599"/>
      <c r="L45" s="599"/>
      <c r="M45" s="599"/>
      <c r="N45" s="599"/>
      <c r="O45" s="386"/>
      <c r="P45" s="386"/>
      <c r="Q45" s="386"/>
      <c r="R45" s="386"/>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4"/>
      <c r="BD45" s="384"/>
      <c r="BE45" s="384"/>
      <c r="BF45" s="384"/>
      <c r="BG45" s="384"/>
      <c r="BH45" s="384"/>
      <c r="BI45" s="384"/>
      <c r="BJ45" s="384"/>
      <c r="BK45" s="384"/>
      <c r="BL45" s="384"/>
      <c r="BM45" s="384"/>
      <c r="BN45" s="384"/>
      <c r="BO45" s="384"/>
      <c r="BP45" s="384"/>
      <c r="BQ45" s="384"/>
      <c r="BR45" s="384"/>
      <c r="BS45" s="384"/>
      <c r="BT45" s="384"/>
      <c r="BU45" s="384"/>
      <c r="BV45" s="384"/>
      <c r="BW45" s="384"/>
      <c r="BX45" s="384"/>
      <c r="BY45" s="384"/>
      <c r="BZ45" s="384"/>
    </row>
    <row r="46" spans="1:78" s="248" customFormat="1" ht="15" customHeight="1">
      <c r="A46" s="901">
        <v>33</v>
      </c>
      <c r="B46" s="943" t="s">
        <v>694</v>
      </c>
      <c r="C46" s="942"/>
      <c r="D46" s="894"/>
      <c r="E46" s="385"/>
      <c r="F46" s="385"/>
      <c r="G46" s="385"/>
      <c r="H46" s="385"/>
      <c r="I46" s="385"/>
      <c r="J46" s="385"/>
      <c r="K46" s="385"/>
      <c r="L46" s="385"/>
      <c r="M46" s="385"/>
      <c r="N46" s="385"/>
      <c r="O46" s="386"/>
      <c r="P46" s="386"/>
      <c r="Q46" s="386"/>
      <c r="R46" s="386"/>
      <c r="S46" s="384"/>
      <c r="T46" s="384"/>
      <c r="U46" s="384"/>
      <c r="V46" s="384"/>
      <c r="W46" s="384"/>
      <c r="X46" s="384"/>
      <c r="Y46" s="384"/>
      <c r="Z46" s="384"/>
      <c r="AA46" s="384"/>
      <c r="AB46" s="384"/>
      <c r="AC46" s="384"/>
      <c r="AD46" s="384"/>
      <c r="AE46" s="384"/>
      <c r="AF46" s="384"/>
      <c r="AG46" s="384"/>
      <c r="AH46" s="384"/>
      <c r="AI46" s="384"/>
      <c r="AJ46" s="384"/>
      <c r="AK46" s="384"/>
      <c r="AL46" s="384"/>
      <c r="AM46" s="384"/>
      <c r="AN46" s="384"/>
      <c r="AO46" s="384"/>
      <c r="AP46" s="384"/>
      <c r="AQ46" s="384"/>
      <c r="AR46" s="384"/>
      <c r="AS46" s="384"/>
      <c r="AT46" s="384"/>
      <c r="AU46" s="384"/>
      <c r="AV46" s="384"/>
      <c r="AW46" s="384"/>
      <c r="AX46" s="384"/>
      <c r="AY46" s="384"/>
      <c r="AZ46" s="384"/>
      <c r="BA46" s="384"/>
      <c r="BB46" s="384"/>
      <c r="BC46" s="384"/>
      <c r="BD46" s="384"/>
      <c r="BE46" s="384"/>
      <c r="BF46" s="384"/>
      <c r="BG46" s="384"/>
      <c r="BH46" s="384"/>
      <c r="BI46" s="384"/>
      <c r="BJ46" s="384"/>
      <c r="BK46" s="384"/>
      <c r="BL46" s="384"/>
      <c r="BM46" s="384"/>
      <c r="BN46" s="384"/>
      <c r="BO46" s="384"/>
      <c r="BP46" s="384"/>
      <c r="BQ46" s="384"/>
      <c r="BR46" s="384"/>
      <c r="BS46" s="384"/>
      <c r="BT46" s="384"/>
      <c r="BU46" s="384"/>
      <c r="BV46" s="384"/>
      <c r="BW46" s="384"/>
      <c r="BX46" s="384"/>
      <c r="BY46" s="384"/>
      <c r="BZ46" s="384"/>
    </row>
    <row r="47" spans="1:78" s="248" customFormat="1" ht="15" customHeight="1">
      <c r="A47" s="901">
        <v>34</v>
      </c>
      <c r="B47" s="943" t="s">
        <v>1153</v>
      </c>
      <c r="C47" s="942"/>
      <c r="D47" s="894"/>
      <c r="E47" s="385"/>
      <c r="F47" s="385"/>
      <c r="G47" s="385"/>
      <c r="H47" s="385"/>
      <c r="I47" s="385"/>
      <c r="J47" s="385"/>
      <c r="K47" s="385"/>
      <c r="L47" s="385"/>
      <c r="M47" s="385"/>
      <c r="N47" s="385"/>
      <c r="O47" s="386"/>
      <c r="P47" s="386"/>
      <c r="Q47" s="386"/>
      <c r="R47" s="386"/>
      <c r="S47" s="384"/>
      <c r="T47" s="384"/>
      <c r="U47" s="384"/>
      <c r="V47" s="384"/>
      <c r="W47" s="384"/>
      <c r="X47" s="384"/>
      <c r="Y47" s="384"/>
      <c r="Z47" s="384"/>
      <c r="AA47" s="384"/>
      <c r="AB47" s="384"/>
      <c r="AC47" s="384"/>
      <c r="AD47" s="384"/>
      <c r="AE47" s="384"/>
      <c r="AF47" s="384"/>
      <c r="AG47" s="384"/>
      <c r="AH47" s="384"/>
      <c r="AI47" s="384"/>
      <c r="AJ47" s="384"/>
      <c r="AK47" s="384"/>
      <c r="AL47" s="384"/>
      <c r="AM47" s="384"/>
      <c r="AN47" s="384"/>
      <c r="AO47" s="384"/>
      <c r="AP47" s="384"/>
      <c r="AQ47" s="384"/>
      <c r="AR47" s="384"/>
      <c r="AS47" s="384"/>
      <c r="AT47" s="384"/>
      <c r="AU47" s="384"/>
      <c r="AV47" s="384"/>
      <c r="AW47" s="384"/>
      <c r="AX47" s="384"/>
      <c r="AY47" s="384"/>
      <c r="AZ47" s="384"/>
      <c r="BA47" s="384"/>
      <c r="BB47" s="384"/>
      <c r="BC47" s="384"/>
      <c r="BD47" s="384"/>
      <c r="BE47" s="384"/>
      <c r="BF47" s="384"/>
      <c r="BG47" s="384"/>
      <c r="BH47" s="384"/>
      <c r="BI47" s="384"/>
      <c r="BJ47" s="384"/>
      <c r="BK47" s="384"/>
      <c r="BL47" s="384"/>
      <c r="BM47" s="384"/>
      <c r="BN47" s="384"/>
      <c r="BO47" s="384"/>
      <c r="BP47" s="384"/>
      <c r="BQ47" s="384"/>
      <c r="BR47" s="384"/>
      <c r="BS47" s="384"/>
      <c r="BT47" s="384"/>
      <c r="BU47" s="384"/>
      <c r="BV47" s="384"/>
      <c r="BW47" s="384"/>
      <c r="BX47" s="384"/>
      <c r="BY47" s="384"/>
      <c r="BZ47" s="384"/>
    </row>
    <row r="48" spans="1:78" s="248" customFormat="1" ht="15" customHeight="1">
      <c r="A48" s="901">
        <v>35</v>
      </c>
      <c r="B48" s="943" t="s">
        <v>1152</v>
      </c>
      <c r="C48" s="942"/>
      <c r="D48" s="894"/>
      <c r="E48" s="385"/>
      <c r="F48" s="385"/>
      <c r="G48" s="385"/>
      <c r="H48" s="385"/>
      <c r="I48" s="385"/>
      <c r="J48" s="385"/>
      <c r="K48" s="385"/>
      <c r="L48" s="385"/>
      <c r="M48" s="385"/>
      <c r="N48" s="385"/>
      <c r="O48" s="386"/>
      <c r="P48" s="386"/>
      <c r="Q48" s="386"/>
      <c r="R48" s="386"/>
      <c r="S48" s="384"/>
      <c r="T48" s="384"/>
      <c r="U48" s="384"/>
      <c r="V48" s="384"/>
      <c r="W48" s="384"/>
      <c r="X48" s="384"/>
      <c r="Y48" s="384"/>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384"/>
      <c r="AV48" s="384"/>
      <c r="AW48" s="384"/>
      <c r="AX48" s="384"/>
      <c r="AY48" s="384"/>
      <c r="AZ48" s="384"/>
      <c r="BA48" s="384"/>
      <c r="BB48" s="384"/>
      <c r="BC48" s="384"/>
      <c r="BD48" s="384"/>
      <c r="BE48" s="384"/>
      <c r="BF48" s="384"/>
      <c r="BG48" s="384"/>
      <c r="BH48" s="384"/>
      <c r="BI48" s="384"/>
      <c r="BJ48" s="384"/>
      <c r="BK48" s="384"/>
      <c r="BL48" s="384"/>
      <c r="BM48" s="384"/>
      <c r="BN48" s="384"/>
      <c r="BO48" s="384"/>
      <c r="BP48" s="384"/>
      <c r="BQ48" s="384"/>
      <c r="BR48" s="384"/>
      <c r="BS48" s="384"/>
      <c r="BT48" s="384"/>
      <c r="BU48" s="384"/>
      <c r="BV48" s="384"/>
      <c r="BW48" s="384"/>
      <c r="BX48" s="384"/>
      <c r="BY48" s="384"/>
      <c r="BZ48" s="384"/>
    </row>
    <row r="49" spans="1:78" s="248" customFormat="1" ht="15" customHeight="1">
      <c r="A49" s="901">
        <v>36</v>
      </c>
      <c r="B49" s="943" t="s">
        <v>1151</v>
      </c>
      <c r="C49" s="942"/>
      <c r="D49" s="894"/>
      <c r="E49" s="385"/>
      <c r="F49" s="385"/>
      <c r="G49" s="385"/>
      <c r="H49" s="385"/>
      <c r="I49" s="385"/>
      <c r="J49" s="385"/>
      <c r="K49" s="385"/>
      <c r="L49" s="385"/>
      <c r="M49" s="385"/>
      <c r="N49" s="385"/>
      <c r="O49" s="386"/>
      <c r="P49" s="386"/>
      <c r="Q49" s="386"/>
      <c r="R49" s="386"/>
      <c r="S49" s="384"/>
      <c r="T49" s="384"/>
      <c r="U49" s="384"/>
      <c r="V49" s="384"/>
      <c r="W49" s="384"/>
      <c r="X49" s="384"/>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4"/>
      <c r="AY49" s="384"/>
      <c r="AZ49" s="384"/>
      <c r="BA49" s="384"/>
      <c r="BB49" s="384"/>
      <c r="BC49" s="384"/>
      <c r="BD49" s="384"/>
      <c r="BE49" s="384"/>
      <c r="BF49" s="384"/>
      <c r="BG49" s="384"/>
      <c r="BH49" s="384"/>
      <c r="BI49" s="384"/>
      <c r="BJ49" s="384"/>
      <c r="BK49" s="384"/>
      <c r="BL49" s="384"/>
      <c r="BM49" s="384"/>
      <c r="BN49" s="384"/>
      <c r="BO49" s="384"/>
      <c r="BP49" s="384"/>
      <c r="BQ49" s="384"/>
      <c r="BR49" s="384"/>
      <c r="BS49" s="384"/>
      <c r="BT49" s="384"/>
      <c r="BU49" s="384"/>
      <c r="BV49" s="384"/>
      <c r="BW49" s="384"/>
      <c r="BX49" s="384"/>
      <c r="BY49" s="384"/>
      <c r="BZ49" s="384"/>
    </row>
    <row r="50" spans="1:78" s="248" customFormat="1" ht="15" customHeight="1">
      <c r="A50" s="901">
        <v>37</v>
      </c>
      <c r="B50" s="943" t="s">
        <v>695</v>
      </c>
      <c r="C50" s="942"/>
      <c r="D50" s="894"/>
      <c r="E50" s="385"/>
      <c r="F50" s="385"/>
      <c r="G50" s="385"/>
      <c r="H50" s="385"/>
      <c r="I50" s="385"/>
      <c r="J50" s="385"/>
      <c r="K50" s="385"/>
      <c r="L50" s="385"/>
      <c r="M50" s="385"/>
      <c r="N50" s="385"/>
      <c r="O50" s="386"/>
      <c r="P50" s="386"/>
      <c r="Q50" s="386"/>
      <c r="R50" s="386"/>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4"/>
      <c r="AY50" s="384"/>
      <c r="AZ50" s="384"/>
      <c r="BA50" s="384"/>
      <c r="BB50" s="384"/>
      <c r="BC50" s="384"/>
      <c r="BD50" s="384"/>
      <c r="BE50" s="384"/>
      <c r="BF50" s="384"/>
      <c r="BG50" s="384"/>
      <c r="BH50" s="384"/>
      <c r="BI50" s="384"/>
      <c r="BJ50" s="384"/>
      <c r="BK50" s="384"/>
      <c r="BL50" s="384"/>
      <c r="BM50" s="384"/>
      <c r="BN50" s="384"/>
      <c r="BO50" s="384"/>
      <c r="BP50" s="384"/>
      <c r="BQ50" s="384"/>
      <c r="BR50" s="384"/>
      <c r="BS50" s="384"/>
      <c r="BT50" s="384"/>
      <c r="BU50" s="384"/>
      <c r="BV50" s="384"/>
      <c r="BW50" s="384"/>
      <c r="BX50" s="384"/>
      <c r="BY50" s="384"/>
      <c r="BZ50" s="384"/>
    </row>
    <row r="51" spans="1:78" s="248" customFormat="1" ht="15" customHeight="1">
      <c r="A51" s="901">
        <v>38</v>
      </c>
      <c r="B51" s="943" t="str">
        <f>"Tier 2 capital (sum of items "&amp;A46&amp;" through "&amp;A50&amp;" )"</f>
        <v>Tier 2 capital (sum of items 33 through 37 )</v>
      </c>
      <c r="C51" s="942"/>
      <c r="D51" s="894"/>
      <c r="E51" s="246">
        <f t="shared" ref="E51:N51" si="7">SUM(E46:E50)</f>
        <v>0</v>
      </c>
      <c r="F51" s="246">
        <f t="shared" si="7"/>
        <v>0</v>
      </c>
      <c r="G51" s="246">
        <f t="shared" si="7"/>
        <v>0</v>
      </c>
      <c r="H51" s="246">
        <f t="shared" si="7"/>
        <v>0</v>
      </c>
      <c r="I51" s="246">
        <f t="shared" si="7"/>
        <v>0</v>
      </c>
      <c r="J51" s="246">
        <f t="shared" si="7"/>
        <v>0</v>
      </c>
      <c r="K51" s="246">
        <f t="shared" si="7"/>
        <v>0</v>
      </c>
      <c r="L51" s="246">
        <f t="shared" si="7"/>
        <v>0</v>
      </c>
      <c r="M51" s="246">
        <f t="shared" si="7"/>
        <v>0</v>
      </c>
      <c r="N51" s="246">
        <f t="shared" si="7"/>
        <v>0</v>
      </c>
      <c r="O51" s="386"/>
      <c r="P51" s="386"/>
      <c r="Q51" s="386"/>
      <c r="R51" s="386"/>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4"/>
      <c r="AY51" s="384"/>
      <c r="AZ51" s="384"/>
      <c r="BA51" s="384"/>
      <c r="BB51" s="384"/>
      <c r="BC51" s="384"/>
      <c r="BD51" s="384"/>
      <c r="BE51" s="384"/>
      <c r="BF51" s="384"/>
      <c r="BG51" s="384"/>
      <c r="BH51" s="384"/>
      <c r="BI51" s="384"/>
      <c r="BJ51" s="384"/>
      <c r="BK51" s="384"/>
      <c r="BL51" s="384"/>
      <c r="BM51" s="384"/>
      <c r="BN51" s="384"/>
      <c r="BO51" s="384"/>
      <c r="BP51" s="384"/>
      <c r="BQ51" s="384"/>
      <c r="BR51" s="384"/>
      <c r="BS51" s="384"/>
      <c r="BT51" s="384"/>
      <c r="BU51" s="384"/>
      <c r="BV51" s="384"/>
      <c r="BW51" s="384"/>
      <c r="BX51" s="384"/>
      <c r="BY51" s="384"/>
      <c r="BZ51" s="384"/>
    </row>
    <row r="52" spans="1:78" s="248" customFormat="1" ht="15" customHeight="1">
      <c r="A52" s="901">
        <v>39</v>
      </c>
      <c r="B52" s="943" t="str">
        <f>"Allowable Tier 2 capital (lesser of item "&amp;A43&amp;" or "&amp;A51&amp;")"</f>
        <v>Allowable Tier 2 capital (lesser of item 32 or 38)</v>
      </c>
      <c r="C52" s="942"/>
      <c r="D52" s="894"/>
      <c r="E52" s="246">
        <f t="shared" ref="E52:N52" si="8">MIN(E43,E51)</f>
        <v>0</v>
      </c>
      <c r="F52" s="246">
        <f t="shared" si="8"/>
        <v>0</v>
      </c>
      <c r="G52" s="246">
        <f t="shared" si="8"/>
        <v>0</v>
      </c>
      <c r="H52" s="246">
        <f t="shared" si="8"/>
        <v>0</v>
      </c>
      <c r="I52" s="246">
        <f t="shared" si="8"/>
        <v>0</v>
      </c>
      <c r="J52" s="246">
        <f t="shared" si="8"/>
        <v>0</v>
      </c>
      <c r="K52" s="246">
        <f t="shared" si="8"/>
        <v>0</v>
      </c>
      <c r="L52" s="246">
        <f t="shared" si="8"/>
        <v>0</v>
      </c>
      <c r="M52" s="246">
        <f t="shared" si="8"/>
        <v>0</v>
      </c>
      <c r="N52" s="246">
        <f t="shared" si="8"/>
        <v>0</v>
      </c>
      <c r="O52" s="386"/>
      <c r="P52" s="386"/>
      <c r="Q52" s="386"/>
      <c r="R52" s="386"/>
      <c r="S52" s="384"/>
      <c r="T52" s="384"/>
      <c r="U52" s="384"/>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4"/>
      <c r="AY52" s="384"/>
      <c r="AZ52" s="384"/>
      <c r="BA52" s="384"/>
      <c r="BB52" s="384"/>
      <c r="BC52" s="384"/>
      <c r="BD52" s="384"/>
      <c r="BE52" s="384"/>
      <c r="BF52" s="384"/>
      <c r="BG52" s="384"/>
      <c r="BH52" s="384"/>
      <c r="BI52" s="384"/>
      <c r="BJ52" s="384"/>
      <c r="BK52" s="384"/>
      <c r="BL52" s="384"/>
      <c r="BM52" s="384"/>
      <c r="BN52" s="384"/>
      <c r="BO52" s="384"/>
      <c r="BP52" s="384"/>
      <c r="BQ52" s="384"/>
      <c r="BR52" s="384"/>
      <c r="BS52" s="384"/>
      <c r="BT52" s="384"/>
      <c r="BU52" s="384"/>
      <c r="BV52" s="384"/>
      <c r="BW52" s="384"/>
      <c r="BX52" s="384"/>
      <c r="BY52" s="384"/>
      <c r="BZ52" s="384"/>
    </row>
    <row r="53" spans="1:78" s="248" customFormat="1" ht="15" customHeight="1">
      <c r="A53" s="901">
        <v>40</v>
      </c>
      <c r="B53" s="943" t="s">
        <v>696</v>
      </c>
      <c r="C53" s="942"/>
      <c r="D53" s="894"/>
      <c r="E53" s="385"/>
      <c r="F53" s="385"/>
      <c r="G53" s="385"/>
      <c r="H53" s="385"/>
      <c r="I53" s="385"/>
      <c r="J53" s="385"/>
      <c r="K53" s="385"/>
      <c r="L53" s="385"/>
      <c r="M53" s="385"/>
      <c r="N53" s="385"/>
      <c r="O53" s="386"/>
      <c r="P53" s="386"/>
      <c r="Q53" s="386"/>
      <c r="R53" s="386"/>
      <c r="S53" s="384"/>
      <c r="T53" s="384"/>
      <c r="U53" s="384"/>
      <c r="V53" s="384"/>
      <c r="W53" s="384"/>
      <c r="X53" s="384"/>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4"/>
      <c r="AV53" s="384"/>
      <c r="AW53" s="384"/>
      <c r="AX53" s="384"/>
      <c r="AY53" s="384"/>
      <c r="AZ53" s="384"/>
      <c r="BA53" s="384"/>
      <c r="BB53" s="384"/>
      <c r="BC53" s="384"/>
      <c r="BD53" s="384"/>
      <c r="BE53" s="384"/>
      <c r="BF53" s="384"/>
      <c r="BG53" s="384"/>
      <c r="BH53" s="384"/>
      <c r="BI53" s="384"/>
      <c r="BJ53" s="384"/>
      <c r="BK53" s="384"/>
      <c r="BL53" s="384"/>
      <c r="BM53" s="384"/>
      <c r="BN53" s="384"/>
      <c r="BO53" s="384"/>
      <c r="BP53" s="384"/>
      <c r="BQ53" s="384"/>
      <c r="BR53" s="384"/>
      <c r="BS53" s="384"/>
      <c r="BT53" s="384"/>
      <c r="BU53" s="384"/>
      <c r="BV53" s="384"/>
      <c r="BW53" s="384"/>
      <c r="BX53" s="384"/>
      <c r="BY53" s="384"/>
      <c r="BZ53" s="384"/>
    </row>
    <row r="54" spans="1:78" s="248" customFormat="1" ht="17.100000000000001" customHeight="1">
      <c r="A54" s="901">
        <v>41</v>
      </c>
      <c r="B54" s="941" t="str">
        <f>"Total risk-based capital (sum of items "&amp;A43&amp;" and "&amp;A52&amp;" less item "&amp;A53&amp;")"</f>
        <v>Total risk-based capital (sum of items 32 and 39 less item 40)</v>
      </c>
      <c r="C54" s="940"/>
      <c r="D54" s="939"/>
      <c r="E54" s="246">
        <f t="shared" ref="E54:N54" si="9">E43+E52-E53</f>
        <v>0</v>
      </c>
      <c r="F54" s="246">
        <f t="shared" si="9"/>
        <v>0</v>
      </c>
      <c r="G54" s="246">
        <f t="shared" si="9"/>
        <v>0</v>
      </c>
      <c r="H54" s="246">
        <f t="shared" si="9"/>
        <v>0</v>
      </c>
      <c r="I54" s="246">
        <f t="shared" si="9"/>
        <v>0</v>
      </c>
      <c r="J54" s="246">
        <f t="shared" si="9"/>
        <v>0</v>
      </c>
      <c r="K54" s="246">
        <f t="shared" si="9"/>
        <v>0</v>
      </c>
      <c r="L54" s="246">
        <f t="shared" si="9"/>
        <v>0</v>
      </c>
      <c r="M54" s="246">
        <f t="shared" si="9"/>
        <v>0</v>
      </c>
      <c r="N54" s="246">
        <f t="shared" si="9"/>
        <v>0</v>
      </c>
      <c r="O54" s="386"/>
      <c r="P54" s="386"/>
      <c r="Q54" s="386"/>
      <c r="R54" s="386"/>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4"/>
      <c r="AZ54" s="384"/>
      <c r="BA54" s="384"/>
      <c r="BB54" s="384"/>
      <c r="BC54" s="384"/>
      <c r="BD54" s="384"/>
      <c r="BE54" s="384"/>
      <c r="BF54" s="384"/>
      <c r="BG54" s="384"/>
      <c r="BH54" s="384"/>
      <c r="BI54" s="384"/>
      <c r="BJ54" s="384"/>
      <c r="BK54" s="384"/>
      <c r="BL54" s="384"/>
      <c r="BM54" s="384"/>
      <c r="BN54" s="384"/>
      <c r="BO54" s="384"/>
      <c r="BP54" s="384"/>
      <c r="BQ54" s="384"/>
      <c r="BR54" s="384"/>
      <c r="BS54" s="384"/>
      <c r="BT54" s="384"/>
      <c r="BU54" s="384"/>
      <c r="BV54" s="384"/>
      <c r="BW54" s="384"/>
      <c r="BX54" s="384"/>
      <c r="BY54" s="384"/>
      <c r="BZ54" s="384"/>
    </row>
    <row r="55" spans="1:78" s="248" customFormat="1">
      <c r="A55" s="929"/>
      <c r="B55" s="935"/>
      <c r="C55" s="927"/>
      <c r="D55" s="934"/>
      <c r="E55" s="933"/>
      <c r="F55" s="932"/>
      <c r="G55" s="932"/>
      <c r="H55" s="932"/>
      <c r="I55" s="932"/>
      <c r="J55" s="932"/>
      <c r="K55" s="932"/>
      <c r="L55" s="932"/>
      <c r="M55" s="932"/>
      <c r="N55" s="932"/>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c r="BB55" s="384"/>
      <c r="BC55" s="384"/>
      <c r="BD55" s="384"/>
      <c r="BE55" s="384"/>
      <c r="BF55" s="384"/>
      <c r="BG55" s="384"/>
      <c r="BH55" s="384"/>
      <c r="BI55" s="384"/>
      <c r="BJ55" s="384"/>
      <c r="BK55" s="384"/>
      <c r="BL55" s="384"/>
      <c r="BM55" s="384"/>
      <c r="BN55" s="384"/>
      <c r="BO55" s="384"/>
      <c r="BP55" s="384"/>
      <c r="BQ55" s="384"/>
      <c r="BR55" s="384"/>
      <c r="BS55" s="384"/>
      <c r="BT55" s="384"/>
      <c r="BU55" s="384"/>
      <c r="BV55" s="384"/>
      <c r="BW55" s="384"/>
      <c r="BX55" s="384"/>
      <c r="BY55" s="384"/>
      <c r="BZ55" s="384"/>
    </row>
    <row r="56" spans="1:78" s="248" customFormat="1">
      <c r="A56" s="929"/>
      <c r="B56" s="841" t="s">
        <v>1150</v>
      </c>
      <c r="C56" s="937"/>
      <c r="D56" s="938"/>
      <c r="E56" s="387"/>
      <c r="F56" s="932"/>
      <c r="G56" s="932"/>
      <c r="H56" s="932"/>
      <c r="I56" s="932"/>
      <c r="J56" s="932"/>
      <c r="K56" s="936"/>
      <c r="L56" s="932"/>
      <c r="M56" s="932"/>
      <c r="N56" s="932"/>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4"/>
      <c r="AZ56" s="384"/>
      <c r="BA56" s="384"/>
      <c r="BB56" s="384"/>
      <c r="BC56" s="384"/>
      <c r="BD56" s="384"/>
      <c r="BE56" s="384"/>
      <c r="BF56" s="384"/>
      <c r="BG56" s="384"/>
      <c r="BH56" s="384"/>
      <c r="BI56" s="384"/>
      <c r="BJ56" s="384"/>
      <c r="BK56" s="384"/>
      <c r="BL56" s="384"/>
      <c r="BM56" s="384"/>
      <c r="BN56" s="384"/>
      <c r="BO56" s="384"/>
      <c r="BP56" s="384"/>
      <c r="BQ56" s="384"/>
      <c r="BR56" s="384"/>
      <c r="BS56" s="384"/>
      <c r="BT56" s="384"/>
      <c r="BU56" s="384"/>
      <c r="BV56" s="384"/>
      <c r="BW56" s="384"/>
      <c r="BX56" s="384"/>
      <c r="BY56" s="384"/>
      <c r="BZ56" s="384"/>
    </row>
    <row r="57" spans="1:78" s="248" customFormat="1">
      <c r="A57" s="901">
        <v>42</v>
      </c>
      <c r="B57" s="863" t="s">
        <v>904</v>
      </c>
      <c r="C57" s="937"/>
      <c r="D57" s="894"/>
      <c r="E57" s="247"/>
      <c r="F57" s="932"/>
      <c r="G57" s="932"/>
      <c r="H57" s="932"/>
      <c r="I57" s="932"/>
      <c r="J57" s="932"/>
      <c r="K57" s="936"/>
      <c r="L57" s="932"/>
      <c r="M57" s="932"/>
      <c r="N57" s="932"/>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4"/>
      <c r="AY57" s="384"/>
      <c r="AZ57" s="384"/>
      <c r="BA57" s="384"/>
      <c r="BB57" s="384"/>
      <c r="BC57" s="384"/>
      <c r="BD57" s="384"/>
      <c r="BE57" s="384"/>
      <c r="BF57" s="384"/>
      <c r="BG57" s="384"/>
      <c r="BH57" s="384"/>
      <c r="BI57" s="384"/>
      <c r="BJ57" s="384"/>
      <c r="BK57" s="384"/>
      <c r="BL57" s="384"/>
      <c r="BM57" s="384"/>
      <c r="BN57" s="384"/>
      <c r="BO57" s="384"/>
      <c r="BP57" s="384"/>
      <c r="BQ57" s="384"/>
      <c r="BR57" s="384"/>
      <c r="BS57" s="384"/>
      <c r="BT57" s="384"/>
      <c r="BU57" s="384"/>
      <c r="BV57" s="384"/>
      <c r="BW57" s="384"/>
      <c r="BX57" s="384"/>
      <c r="BY57" s="384"/>
      <c r="BZ57" s="384"/>
    </row>
    <row r="58" spans="1:78" s="248" customFormat="1">
      <c r="A58" s="929"/>
      <c r="B58" s="935"/>
      <c r="C58" s="927"/>
      <c r="D58" s="934"/>
      <c r="E58" s="933"/>
      <c r="F58" s="932"/>
      <c r="G58" s="932"/>
      <c r="H58" s="932"/>
      <c r="I58" s="932"/>
      <c r="J58" s="932"/>
      <c r="K58" s="932"/>
      <c r="L58" s="932"/>
      <c r="M58" s="932"/>
      <c r="N58" s="932"/>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4"/>
      <c r="AY58" s="384"/>
      <c r="AZ58" s="384"/>
      <c r="BA58" s="384"/>
      <c r="BB58" s="384"/>
      <c r="BC58" s="384"/>
      <c r="BD58" s="384"/>
      <c r="BE58" s="384"/>
      <c r="BF58" s="384"/>
      <c r="BG58" s="384"/>
      <c r="BH58" s="384"/>
      <c r="BI58" s="384"/>
      <c r="BJ58" s="384"/>
      <c r="BK58" s="384"/>
      <c r="BL58" s="384"/>
      <c r="BM58" s="384"/>
      <c r="BN58" s="384"/>
      <c r="BO58" s="384"/>
      <c r="BP58" s="384"/>
      <c r="BQ58" s="384"/>
      <c r="BR58" s="384"/>
      <c r="BS58" s="384"/>
      <c r="BT58" s="384"/>
      <c r="BU58" s="384"/>
      <c r="BV58" s="384"/>
      <c r="BW58" s="384"/>
      <c r="BX58" s="384"/>
      <c r="BY58" s="384"/>
      <c r="BZ58" s="384"/>
    </row>
    <row r="59" spans="1:78" s="243" customFormat="1" ht="15.75" thickBot="1">
      <c r="A59" s="903"/>
      <c r="B59" s="928" t="s">
        <v>903</v>
      </c>
      <c r="C59" s="931"/>
      <c r="D59" s="895"/>
      <c r="E59" s="60" t="s">
        <v>789</v>
      </c>
      <c r="F59" s="25" t="s">
        <v>700</v>
      </c>
      <c r="G59" s="25" t="s">
        <v>701</v>
      </c>
      <c r="H59" s="25" t="s">
        <v>702</v>
      </c>
      <c r="I59" s="25" t="s">
        <v>703</v>
      </c>
      <c r="J59" s="25" t="s">
        <v>704</v>
      </c>
      <c r="K59" s="25" t="s">
        <v>705</v>
      </c>
      <c r="L59" s="25" t="s">
        <v>706</v>
      </c>
      <c r="M59" s="25" t="s">
        <v>707</v>
      </c>
      <c r="N59" s="25" t="s">
        <v>708</v>
      </c>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388"/>
      <c r="AY59" s="388"/>
      <c r="AZ59" s="388"/>
      <c r="BA59" s="388"/>
      <c r="BB59" s="388"/>
      <c r="BC59" s="388"/>
      <c r="BD59" s="388"/>
      <c r="BE59" s="388"/>
      <c r="BF59" s="388"/>
      <c r="BG59" s="388"/>
      <c r="BH59" s="388"/>
      <c r="BI59" s="388"/>
      <c r="BJ59" s="388"/>
      <c r="BK59" s="388"/>
      <c r="BL59" s="388"/>
      <c r="BM59" s="388"/>
      <c r="BN59" s="388"/>
      <c r="BO59" s="388"/>
      <c r="BP59" s="388"/>
      <c r="BQ59" s="388"/>
      <c r="BR59" s="388"/>
      <c r="BS59" s="388"/>
      <c r="BT59" s="388"/>
      <c r="BU59" s="388"/>
      <c r="BV59" s="388"/>
      <c r="BW59" s="388"/>
      <c r="BX59" s="388"/>
      <c r="BY59" s="388"/>
      <c r="BZ59" s="388"/>
    </row>
    <row r="60" spans="1:78" s="243" customFormat="1" ht="30.75" thickTop="1">
      <c r="A60" s="901">
        <v>43</v>
      </c>
      <c r="B60" s="914" t="s">
        <v>902</v>
      </c>
      <c r="C60" s="918"/>
      <c r="D60" s="894"/>
      <c r="E60" s="247"/>
      <c r="F60" s="247"/>
      <c r="G60" s="247"/>
      <c r="H60" s="247"/>
      <c r="I60" s="247"/>
      <c r="J60" s="247"/>
      <c r="K60" s="247"/>
      <c r="L60" s="247"/>
      <c r="M60" s="247"/>
      <c r="N60" s="247"/>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8"/>
      <c r="AY60" s="388"/>
      <c r="AZ60" s="388"/>
      <c r="BA60" s="388"/>
      <c r="BB60" s="388"/>
      <c r="BC60" s="388"/>
      <c r="BD60" s="388"/>
      <c r="BE60" s="388"/>
      <c r="BF60" s="388"/>
      <c r="BG60" s="388"/>
      <c r="BH60" s="388"/>
      <c r="BI60" s="388"/>
      <c r="BJ60" s="388"/>
      <c r="BK60" s="388"/>
      <c r="BL60" s="388"/>
      <c r="BM60" s="388"/>
      <c r="BN60" s="388"/>
      <c r="BO60" s="388"/>
      <c r="BP60" s="388"/>
      <c r="BQ60" s="388"/>
      <c r="BR60" s="388"/>
      <c r="BS60" s="388"/>
      <c r="BT60" s="388"/>
      <c r="BU60" s="388"/>
      <c r="BV60" s="388"/>
      <c r="BW60" s="388"/>
      <c r="BX60" s="388"/>
      <c r="BY60" s="388"/>
      <c r="BZ60" s="388"/>
    </row>
    <row r="61" spans="1:78" s="243" customFormat="1">
      <c r="A61" s="901">
        <v>44</v>
      </c>
      <c r="B61" s="866" t="s">
        <v>901</v>
      </c>
      <c r="C61" s="918"/>
      <c r="D61" s="894"/>
      <c r="E61" s="247"/>
      <c r="F61" s="247"/>
      <c r="G61" s="247"/>
      <c r="H61" s="247"/>
      <c r="I61" s="247"/>
      <c r="J61" s="247"/>
      <c r="K61" s="247"/>
      <c r="L61" s="247"/>
      <c r="M61" s="247"/>
      <c r="N61" s="247"/>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8"/>
      <c r="AY61" s="388"/>
      <c r="AZ61" s="388"/>
      <c r="BA61" s="388"/>
      <c r="BB61" s="388"/>
      <c r="BC61" s="388"/>
      <c r="BD61" s="388"/>
      <c r="BE61" s="388"/>
      <c r="BF61" s="388"/>
      <c r="BG61" s="388"/>
      <c r="BH61" s="388"/>
      <c r="BI61" s="388"/>
      <c r="BJ61" s="388"/>
      <c r="BK61" s="388"/>
      <c r="BL61" s="388"/>
      <c r="BM61" s="388"/>
      <c r="BN61" s="388"/>
      <c r="BO61" s="388"/>
      <c r="BP61" s="388"/>
      <c r="BQ61" s="388"/>
      <c r="BR61" s="388"/>
      <c r="BS61" s="388"/>
      <c r="BT61" s="388"/>
      <c r="BU61" s="388"/>
      <c r="BV61" s="388"/>
      <c r="BW61" s="388"/>
      <c r="BX61" s="388"/>
      <c r="BY61" s="388"/>
      <c r="BZ61" s="388"/>
    </row>
    <row r="62" spans="1:78" s="243" customFormat="1">
      <c r="A62" s="901">
        <v>45</v>
      </c>
      <c r="B62" s="866" t="s">
        <v>900</v>
      </c>
      <c r="C62" s="918"/>
      <c r="D62" s="894"/>
      <c r="E62" s="247"/>
      <c r="F62" s="247"/>
      <c r="G62" s="247"/>
      <c r="H62" s="247"/>
      <c r="I62" s="247"/>
      <c r="J62" s="247"/>
      <c r="K62" s="247"/>
      <c r="L62" s="247"/>
      <c r="M62" s="247"/>
      <c r="N62" s="247"/>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row>
    <row r="63" spans="1:78" s="243" customFormat="1">
      <c r="A63" s="901">
        <v>46</v>
      </c>
      <c r="B63" s="866" t="s">
        <v>899</v>
      </c>
      <c r="C63" s="918"/>
      <c r="D63" s="894"/>
      <c r="E63" s="247"/>
      <c r="F63" s="247"/>
      <c r="G63" s="247"/>
      <c r="H63" s="247"/>
      <c r="I63" s="247"/>
      <c r="J63" s="247"/>
      <c r="K63" s="247"/>
      <c r="L63" s="247"/>
      <c r="M63" s="247"/>
      <c r="N63" s="247"/>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8"/>
      <c r="AY63" s="388"/>
      <c r="AZ63" s="388"/>
      <c r="BA63" s="388"/>
      <c r="BB63" s="388"/>
      <c r="BC63" s="388"/>
      <c r="BD63" s="388"/>
      <c r="BE63" s="388"/>
      <c r="BF63" s="388"/>
      <c r="BG63" s="388"/>
      <c r="BH63" s="388"/>
      <c r="BI63" s="388"/>
      <c r="BJ63" s="388"/>
      <c r="BK63" s="388"/>
      <c r="BL63" s="388"/>
      <c r="BM63" s="388"/>
      <c r="BN63" s="388"/>
      <c r="BO63" s="388"/>
      <c r="BP63" s="388"/>
      <c r="BQ63" s="388"/>
      <c r="BR63" s="388"/>
      <c r="BS63" s="388"/>
      <c r="BT63" s="388"/>
      <c r="BU63" s="388"/>
      <c r="BV63" s="388"/>
      <c r="BW63" s="388"/>
      <c r="BX63" s="388"/>
      <c r="BY63" s="388"/>
      <c r="BZ63" s="388"/>
    </row>
    <row r="64" spans="1:78" s="243" customFormat="1">
      <c r="A64" s="899">
        <v>47</v>
      </c>
      <c r="B64" s="908" t="str">
        <f>"Common equity tier 1 before adjustments and deductions (sum of items "&amp;A60&amp;" through "&amp;A63&amp;")"</f>
        <v>Common equity tier 1 before adjustments and deductions (sum of items 43 through 46)</v>
      </c>
      <c r="C64" s="247"/>
      <c r="D64" s="894"/>
      <c r="E64" s="916"/>
      <c r="F64" s="916"/>
      <c r="G64" s="916"/>
      <c r="H64" s="916"/>
      <c r="I64" s="916"/>
      <c r="J64" s="916"/>
      <c r="K64" s="916"/>
      <c r="L64" s="916"/>
      <c r="M64" s="916"/>
      <c r="N64" s="916"/>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8"/>
      <c r="BR64" s="388"/>
      <c r="BS64" s="388"/>
      <c r="BT64" s="388"/>
      <c r="BU64" s="388"/>
      <c r="BV64" s="388"/>
      <c r="BW64" s="388"/>
      <c r="BX64" s="388"/>
      <c r="BY64" s="388"/>
      <c r="BZ64" s="388"/>
    </row>
    <row r="65" spans="1:78" s="248" customFormat="1">
      <c r="A65" s="929"/>
      <c r="B65" s="930"/>
      <c r="C65" s="927"/>
      <c r="D65" s="894"/>
      <c r="E65" s="917"/>
      <c r="F65" s="917"/>
      <c r="G65" s="917"/>
      <c r="H65" s="917"/>
      <c r="I65" s="917"/>
      <c r="J65" s="917"/>
      <c r="K65" s="917"/>
      <c r="L65" s="917"/>
      <c r="M65" s="917"/>
      <c r="N65" s="917"/>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4"/>
      <c r="AY65" s="384"/>
      <c r="AZ65" s="384"/>
      <c r="BA65" s="384"/>
      <c r="BB65" s="384"/>
      <c r="BC65" s="384"/>
      <c r="BD65" s="384"/>
      <c r="BE65" s="384"/>
      <c r="BF65" s="384"/>
      <c r="BG65" s="384"/>
      <c r="BH65" s="384"/>
      <c r="BI65" s="384"/>
      <c r="BJ65" s="384"/>
      <c r="BK65" s="384"/>
      <c r="BL65" s="384"/>
      <c r="BM65" s="384"/>
      <c r="BN65" s="384"/>
      <c r="BO65" s="384"/>
      <c r="BP65" s="384"/>
      <c r="BQ65" s="384"/>
      <c r="BR65" s="384"/>
      <c r="BS65" s="384"/>
      <c r="BT65" s="384"/>
      <c r="BU65" s="384"/>
      <c r="BV65" s="384"/>
      <c r="BW65" s="384"/>
      <c r="BX65" s="384"/>
      <c r="BY65" s="384"/>
      <c r="BZ65" s="384"/>
    </row>
    <row r="66" spans="1:78" s="248" customFormat="1">
      <c r="A66" s="929"/>
      <c r="B66" s="928" t="s">
        <v>1149</v>
      </c>
      <c r="C66" s="927"/>
      <c r="D66" s="894"/>
      <c r="E66" s="917"/>
      <c r="F66" s="917"/>
      <c r="G66" s="917"/>
      <c r="H66" s="917"/>
      <c r="I66" s="917"/>
      <c r="J66" s="917"/>
      <c r="K66" s="917"/>
      <c r="L66" s="917"/>
      <c r="M66" s="917"/>
      <c r="N66" s="917"/>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4"/>
      <c r="AY66" s="384"/>
      <c r="AZ66" s="384"/>
      <c r="BA66" s="384"/>
      <c r="BB66" s="384"/>
      <c r="BC66" s="384"/>
      <c r="BD66" s="384"/>
      <c r="BE66" s="384"/>
      <c r="BF66" s="384"/>
      <c r="BG66" s="384"/>
      <c r="BH66" s="384"/>
      <c r="BI66" s="384"/>
      <c r="BJ66" s="384"/>
      <c r="BK66" s="384"/>
      <c r="BL66" s="384"/>
      <c r="BM66" s="384"/>
      <c r="BN66" s="384"/>
      <c r="BO66" s="384"/>
      <c r="BP66" s="384"/>
      <c r="BQ66" s="384"/>
      <c r="BR66" s="384"/>
      <c r="BS66" s="384"/>
      <c r="BT66" s="384"/>
      <c r="BU66" s="384"/>
      <c r="BV66" s="384"/>
      <c r="BW66" s="384"/>
      <c r="BX66" s="384"/>
      <c r="BY66" s="384"/>
      <c r="BZ66" s="384"/>
    </row>
    <row r="67" spans="1:78" s="248" customFormat="1">
      <c r="A67" s="929"/>
      <c r="B67" s="928"/>
      <c r="C67" s="927"/>
      <c r="D67" s="894"/>
      <c r="E67" s="917"/>
      <c r="F67" s="917"/>
      <c r="G67" s="917"/>
      <c r="H67" s="917"/>
      <c r="I67" s="917"/>
      <c r="J67" s="917"/>
      <c r="K67" s="917"/>
      <c r="L67" s="917"/>
      <c r="M67" s="917"/>
      <c r="N67" s="917"/>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4"/>
      <c r="AY67" s="384"/>
      <c r="AZ67" s="384"/>
      <c r="BA67" s="384"/>
      <c r="BB67" s="384"/>
      <c r="BC67" s="384"/>
      <c r="BD67" s="384"/>
      <c r="BE67" s="384"/>
      <c r="BF67" s="384"/>
      <c r="BG67" s="384"/>
      <c r="BH67" s="384"/>
      <c r="BI67" s="384"/>
      <c r="BJ67" s="384"/>
      <c r="BK67" s="384"/>
      <c r="BL67" s="384"/>
      <c r="BM67" s="384"/>
      <c r="BN67" s="384"/>
      <c r="BO67" s="384"/>
      <c r="BP67" s="384"/>
      <c r="BQ67" s="384"/>
      <c r="BR67" s="384"/>
      <c r="BS67" s="384"/>
      <c r="BT67" s="384"/>
      <c r="BU67" s="384"/>
      <c r="BV67" s="384"/>
      <c r="BW67" s="384"/>
      <c r="BX67" s="384"/>
      <c r="BY67" s="384"/>
      <c r="BZ67" s="384"/>
    </row>
    <row r="68" spans="1:78" s="243" customFormat="1">
      <c r="A68" s="901">
        <v>48</v>
      </c>
      <c r="B68" s="892" t="s">
        <v>898</v>
      </c>
      <c r="C68" s="926"/>
      <c r="D68" s="894"/>
      <c r="E68" s="247"/>
      <c r="F68" s="247"/>
      <c r="G68" s="247"/>
      <c r="H68" s="247"/>
      <c r="I68" s="247"/>
      <c r="J68" s="247"/>
      <c r="K68" s="247"/>
      <c r="L68" s="247"/>
      <c r="M68" s="247"/>
      <c r="N68" s="247"/>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8"/>
      <c r="AY68" s="388"/>
      <c r="AZ68" s="388"/>
      <c r="BA68" s="388"/>
      <c r="BB68" s="388"/>
      <c r="BC68" s="388"/>
      <c r="BD68" s="388"/>
      <c r="BE68" s="388"/>
      <c r="BF68" s="388"/>
      <c r="BG68" s="388"/>
      <c r="BH68" s="388"/>
      <c r="BI68" s="388"/>
      <c r="BJ68" s="388"/>
      <c r="BK68" s="388"/>
      <c r="BL68" s="388"/>
      <c r="BM68" s="388"/>
      <c r="BN68" s="388"/>
      <c r="BO68" s="388"/>
      <c r="BP68" s="388"/>
      <c r="BQ68" s="388"/>
      <c r="BR68" s="388"/>
      <c r="BS68" s="388"/>
      <c r="BT68" s="388"/>
      <c r="BU68" s="388"/>
      <c r="BV68" s="388"/>
      <c r="BW68" s="388"/>
      <c r="BX68" s="388"/>
      <c r="BY68" s="388"/>
      <c r="BZ68" s="388"/>
    </row>
    <row r="69" spans="1:78" s="243" customFormat="1" ht="30">
      <c r="A69" s="901">
        <v>49</v>
      </c>
      <c r="B69" s="892" t="s">
        <v>897</v>
      </c>
      <c r="C69" s="926"/>
      <c r="D69" s="894"/>
      <c r="E69" s="247"/>
      <c r="F69" s="247"/>
      <c r="G69" s="247"/>
      <c r="H69" s="247"/>
      <c r="I69" s="247"/>
      <c r="J69" s="247"/>
      <c r="K69" s="247"/>
      <c r="L69" s="247"/>
      <c r="M69" s="247"/>
      <c r="N69" s="247"/>
      <c r="O69" s="388"/>
      <c r="P69" s="388"/>
      <c r="Q69" s="388"/>
      <c r="R69" s="388"/>
      <c r="S69" s="388"/>
      <c r="T69" s="388"/>
      <c r="U69" s="388"/>
      <c r="V69" s="388"/>
      <c r="W69" s="388"/>
      <c r="X69" s="388"/>
      <c r="Y69" s="388"/>
      <c r="Z69" s="388"/>
      <c r="AA69" s="388"/>
      <c r="AB69" s="388"/>
      <c r="AC69" s="388"/>
      <c r="AD69" s="388"/>
      <c r="AE69" s="388"/>
      <c r="AF69" s="388"/>
      <c r="AG69" s="388"/>
      <c r="AH69" s="388"/>
      <c r="AI69" s="388"/>
      <c r="AJ69" s="388"/>
      <c r="AK69" s="388"/>
      <c r="AL69" s="388"/>
      <c r="AM69" s="388"/>
      <c r="AN69" s="388"/>
      <c r="AO69" s="388"/>
      <c r="AP69" s="388"/>
      <c r="AQ69" s="388"/>
      <c r="AR69" s="388"/>
      <c r="AS69" s="388"/>
      <c r="AT69" s="388"/>
      <c r="AU69" s="388"/>
      <c r="AV69" s="388"/>
      <c r="AW69" s="388"/>
      <c r="AX69" s="388"/>
      <c r="AY69" s="388"/>
      <c r="AZ69" s="388"/>
      <c r="BA69" s="388"/>
      <c r="BB69" s="388"/>
      <c r="BC69" s="388"/>
      <c r="BD69" s="388"/>
      <c r="BE69" s="388"/>
      <c r="BF69" s="388"/>
      <c r="BG69" s="388"/>
      <c r="BH69" s="388"/>
      <c r="BI69" s="388"/>
      <c r="BJ69" s="388"/>
      <c r="BK69" s="388"/>
      <c r="BL69" s="388"/>
      <c r="BM69" s="388"/>
      <c r="BN69" s="388"/>
      <c r="BO69" s="388"/>
      <c r="BP69" s="388"/>
      <c r="BQ69" s="388"/>
      <c r="BR69" s="388"/>
      <c r="BS69" s="388"/>
      <c r="BT69" s="388"/>
      <c r="BU69" s="388"/>
      <c r="BV69" s="388"/>
      <c r="BW69" s="388"/>
      <c r="BX69" s="388"/>
      <c r="BY69" s="388"/>
      <c r="BZ69" s="388"/>
    </row>
    <row r="70" spans="1:78" s="243" customFormat="1" ht="30">
      <c r="A70" s="901">
        <v>50</v>
      </c>
      <c r="B70" s="892" t="s">
        <v>896</v>
      </c>
      <c r="C70" s="926"/>
      <c r="D70" s="894"/>
      <c r="E70" s="247"/>
      <c r="F70" s="247"/>
      <c r="G70" s="247"/>
      <c r="H70" s="247"/>
      <c r="I70" s="247"/>
      <c r="J70" s="247"/>
      <c r="K70" s="247"/>
      <c r="L70" s="247"/>
      <c r="M70" s="247"/>
      <c r="N70" s="247"/>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8"/>
      <c r="AR70" s="388"/>
      <c r="AS70" s="388"/>
      <c r="AT70" s="388"/>
      <c r="AU70" s="388"/>
      <c r="AV70" s="388"/>
      <c r="AW70" s="388"/>
      <c r="AX70" s="388"/>
      <c r="AY70" s="388"/>
      <c r="AZ70" s="388"/>
      <c r="BA70" s="388"/>
      <c r="BB70" s="388"/>
      <c r="BC70" s="388"/>
      <c r="BD70" s="388"/>
      <c r="BE70" s="388"/>
      <c r="BF70" s="388"/>
      <c r="BG70" s="388"/>
      <c r="BH70" s="388"/>
      <c r="BI70" s="388"/>
      <c r="BJ70" s="388"/>
      <c r="BK70" s="388"/>
      <c r="BL70" s="388"/>
      <c r="BM70" s="388"/>
      <c r="BN70" s="388"/>
      <c r="BO70" s="388"/>
      <c r="BP70" s="388"/>
      <c r="BQ70" s="388"/>
      <c r="BR70" s="388"/>
      <c r="BS70" s="388"/>
      <c r="BT70" s="388"/>
      <c r="BU70" s="388"/>
      <c r="BV70" s="388"/>
      <c r="BW70" s="388"/>
      <c r="BX70" s="388"/>
      <c r="BY70" s="388"/>
      <c r="BZ70" s="388"/>
    </row>
    <row r="71" spans="1:78" s="243" customFormat="1">
      <c r="A71" s="903"/>
      <c r="B71" s="925" t="s">
        <v>1148</v>
      </c>
      <c r="C71" s="926"/>
      <c r="D71" s="894"/>
      <c r="E71" s="917"/>
      <c r="F71" s="917"/>
      <c r="G71" s="917"/>
      <c r="H71" s="917"/>
      <c r="I71" s="917"/>
      <c r="J71" s="917"/>
      <c r="K71" s="917"/>
      <c r="L71" s="917"/>
      <c r="M71" s="917"/>
      <c r="N71" s="917"/>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8"/>
      <c r="AU71" s="388"/>
      <c r="AV71" s="388"/>
      <c r="AW71" s="388"/>
      <c r="AX71" s="388"/>
      <c r="AY71" s="388"/>
      <c r="AZ71" s="388"/>
      <c r="BA71" s="388"/>
      <c r="BB71" s="388"/>
      <c r="BC71" s="388"/>
      <c r="BD71" s="388"/>
      <c r="BE71" s="388"/>
      <c r="BF71" s="388"/>
      <c r="BG71" s="388"/>
      <c r="BH71" s="388"/>
      <c r="BI71" s="388"/>
      <c r="BJ71" s="388"/>
      <c r="BK71" s="388"/>
      <c r="BL71" s="388"/>
      <c r="BM71" s="388"/>
      <c r="BN71" s="388"/>
      <c r="BO71" s="388"/>
      <c r="BP71" s="388"/>
      <c r="BQ71" s="388"/>
      <c r="BR71" s="388"/>
      <c r="BS71" s="388"/>
      <c r="BT71" s="388"/>
      <c r="BU71" s="388"/>
      <c r="BV71" s="388"/>
      <c r="BW71" s="388"/>
      <c r="BX71" s="388"/>
      <c r="BY71" s="388"/>
      <c r="BZ71" s="388"/>
    </row>
    <row r="72" spans="1:78" s="245" customFormat="1" ht="30">
      <c r="A72" s="901">
        <v>51</v>
      </c>
      <c r="B72" s="892" t="s">
        <v>895</v>
      </c>
      <c r="C72" s="920" t="str">
        <f>IF(AND(ISNUMBER(C73),ISNUMBER(C74)),C73+C74,"")</f>
        <v/>
      </c>
      <c r="D72" s="894"/>
      <c r="E72" s="247"/>
      <c r="F72" s="247"/>
      <c r="G72" s="247"/>
      <c r="H72" s="247"/>
      <c r="I72" s="247"/>
      <c r="J72" s="247"/>
      <c r="K72" s="247"/>
      <c r="L72" s="247"/>
      <c r="M72" s="247"/>
      <c r="N72" s="24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387"/>
      <c r="BM72" s="387"/>
      <c r="BN72" s="387"/>
      <c r="BO72" s="387"/>
      <c r="BP72" s="387"/>
      <c r="BQ72" s="387"/>
      <c r="BR72" s="387"/>
      <c r="BS72" s="387"/>
      <c r="BT72" s="387"/>
      <c r="BU72" s="387"/>
      <c r="BV72" s="387"/>
      <c r="BW72" s="387"/>
      <c r="BX72" s="387"/>
      <c r="BY72" s="387"/>
      <c r="BZ72" s="387"/>
    </row>
    <row r="73" spans="1:78" s="243" customFormat="1" ht="45">
      <c r="A73" s="901">
        <v>52</v>
      </c>
      <c r="B73" s="892" t="s">
        <v>894</v>
      </c>
      <c r="C73" s="918"/>
      <c r="D73" s="894"/>
      <c r="E73" s="247"/>
      <c r="F73" s="247"/>
      <c r="G73" s="247"/>
      <c r="H73" s="247"/>
      <c r="I73" s="247"/>
      <c r="J73" s="247"/>
      <c r="K73" s="247"/>
      <c r="L73" s="247"/>
      <c r="M73" s="247"/>
      <c r="N73" s="247"/>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388"/>
      <c r="AL73" s="388"/>
      <c r="AM73" s="388"/>
      <c r="AN73" s="388"/>
      <c r="AO73" s="388"/>
      <c r="AP73" s="388"/>
      <c r="AQ73" s="388"/>
      <c r="AR73" s="388"/>
      <c r="AS73" s="388"/>
      <c r="AT73" s="388"/>
      <c r="AU73" s="388"/>
      <c r="AV73" s="388"/>
      <c r="AW73" s="388"/>
      <c r="AX73" s="388"/>
      <c r="AY73" s="388"/>
      <c r="AZ73" s="388"/>
      <c r="BA73" s="388"/>
      <c r="BB73" s="388"/>
      <c r="BC73" s="388"/>
      <c r="BD73" s="388"/>
      <c r="BE73" s="388"/>
      <c r="BF73" s="388"/>
      <c r="BG73" s="388"/>
      <c r="BH73" s="388"/>
      <c r="BI73" s="388"/>
      <c r="BJ73" s="388"/>
      <c r="BK73" s="388"/>
      <c r="BL73" s="388"/>
      <c r="BM73" s="388"/>
      <c r="BN73" s="388"/>
      <c r="BO73" s="388"/>
      <c r="BP73" s="388"/>
      <c r="BQ73" s="388"/>
      <c r="BR73" s="388"/>
      <c r="BS73" s="388"/>
      <c r="BT73" s="388"/>
      <c r="BU73" s="388"/>
      <c r="BV73" s="388"/>
      <c r="BW73" s="388"/>
      <c r="BX73" s="388"/>
      <c r="BY73" s="388"/>
      <c r="BZ73" s="388"/>
    </row>
    <row r="74" spans="1:78" s="243" customFormat="1" ht="30">
      <c r="A74" s="901">
        <v>53</v>
      </c>
      <c r="B74" s="892" t="s">
        <v>893</v>
      </c>
      <c r="C74" s="918"/>
      <c r="D74" s="894"/>
      <c r="E74" s="247"/>
      <c r="F74" s="247"/>
      <c r="G74" s="247"/>
      <c r="H74" s="247"/>
      <c r="I74" s="247"/>
      <c r="J74" s="247"/>
      <c r="K74" s="247"/>
      <c r="L74" s="247"/>
      <c r="M74" s="247"/>
      <c r="N74" s="247"/>
      <c r="O74" s="388"/>
      <c r="P74" s="388"/>
      <c r="Q74" s="388"/>
      <c r="R74" s="388"/>
      <c r="S74" s="388"/>
      <c r="T74" s="388"/>
      <c r="U74" s="388"/>
      <c r="V74" s="388"/>
      <c r="W74" s="388"/>
      <c r="X74" s="388"/>
      <c r="Y74" s="388"/>
      <c r="Z74" s="388"/>
      <c r="AA74" s="388"/>
      <c r="AB74" s="388"/>
      <c r="AC74" s="388"/>
      <c r="AD74" s="388"/>
      <c r="AE74" s="388"/>
      <c r="AF74" s="388"/>
      <c r="AG74" s="388"/>
      <c r="AH74" s="388"/>
      <c r="AI74" s="388"/>
      <c r="AJ74" s="388"/>
      <c r="AK74" s="388"/>
      <c r="AL74" s="388"/>
      <c r="AM74" s="388"/>
      <c r="AN74" s="388"/>
      <c r="AO74" s="388"/>
      <c r="AP74" s="388"/>
      <c r="AQ74" s="388"/>
      <c r="AR74" s="388"/>
      <c r="AS74" s="388"/>
      <c r="AT74" s="388"/>
      <c r="AU74" s="388"/>
      <c r="AV74" s="388"/>
      <c r="AW74" s="388"/>
      <c r="AX74" s="388"/>
      <c r="AY74" s="388"/>
      <c r="AZ74" s="388"/>
      <c r="BA74" s="388"/>
      <c r="BB74" s="388"/>
      <c r="BC74" s="388"/>
      <c r="BD74" s="388"/>
      <c r="BE74" s="388"/>
      <c r="BF74" s="388"/>
      <c r="BG74" s="388"/>
      <c r="BH74" s="388"/>
      <c r="BI74" s="388"/>
      <c r="BJ74" s="388"/>
      <c r="BK74" s="388"/>
      <c r="BL74" s="388"/>
      <c r="BM74" s="388"/>
      <c r="BN74" s="388"/>
      <c r="BO74" s="388"/>
      <c r="BP74" s="388"/>
      <c r="BQ74" s="388"/>
      <c r="BR74" s="388"/>
      <c r="BS74" s="388"/>
      <c r="BT74" s="388"/>
      <c r="BU74" s="388"/>
      <c r="BV74" s="388"/>
      <c r="BW74" s="388"/>
      <c r="BX74" s="388"/>
      <c r="BY74" s="388"/>
      <c r="BZ74" s="388"/>
    </row>
    <row r="75" spans="1:78" s="243" customFormat="1" ht="60">
      <c r="A75" s="901">
        <v>54</v>
      </c>
      <c r="B75" s="892" t="s">
        <v>892</v>
      </c>
      <c r="C75" s="918"/>
      <c r="D75" s="894"/>
      <c r="E75" s="247"/>
      <c r="F75" s="247"/>
      <c r="G75" s="247"/>
      <c r="H75" s="247"/>
      <c r="I75" s="247"/>
      <c r="J75" s="247"/>
      <c r="K75" s="247"/>
      <c r="L75" s="247"/>
      <c r="M75" s="247"/>
      <c r="N75" s="247"/>
      <c r="O75" s="388"/>
      <c r="P75" s="388"/>
      <c r="Q75" s="388"/>
      <c r="R75" s="388"/>
      <c r="S75" s="388"/>
      <c r="T75" s="388"/>
      <c r="U75" s="388"/>
      <c r="V75" s="388"/>
      <c r="W75" s="388"/>
      <c r="X75" s="388"/>
      <c r="Y75" s="388"/>
      <c r="Z75" s="388"/>
      <c r="AA75" s="388"/>
      <c r="AB75" s="388"/>
      <c r="AC75" s="388"/>
      <c r="AD75" s="388"/>
      <c r="AE75" s="388"/>
      <c r="AF75" s="388"/>
      <c r="AG75" s="388"/>
      <c r="AH75" s="388"/>
      <c r="AI75" s="388"/>
      <c r="AJ75" s="388"/>
      <c r="AK75" s="388"/>
      <c r="AL75" s="388"/>
      <c r="AM75" s="388"/>
      <c r="AN75" s="388"/>
      <c r="AO75" s="388"/>
      <c r="AP75" s="388"/>
      <c r="AQ75" s="388"/>
      <c r="AR75" s="388"/>
      <c r="AS75" s="388"/>
      <c r="AT75" s="388"/>
      <c r="AU75" s="388"/>
      <c r="AV75" s="388"/>
      <c r="AW75" s="388"/>
      <c r="AX75" s="388"/>
      <c r="AY75" s="388"/>
      <c r="AZ75" s="388"/>
      <c r="BA75" s="388"/>
      <c r="BB75" s="388"/>
      <c r="BC75" s="388"/>
      <c r="BD75" s="388"/>
      <c r="BE75" s="388"/>
      <c r="BF75" s="388"/>
      <c r="BG75" s="388"/>
      <c r="BH75" s="388"/>
      <c r="BI75" s="388"/>
      <c r="BJ75" s="388"/>
      <c r="BK75" s="388"/>
      <c r="BL75" s="388"/>
      <c r="BM75" s="388"/>
      <c r="BN75" s="388"/>
      <c r="BO75" s="388"/>
      <c r="BP75" s="388"/>
      <c r="BQ75" s="388"/>
      <c r="BR75" s="388"/>
      <c r="BS75" s="388"/>
      <c r="BT75" s="388"/>
      <c r="BU75" s="388"/>
      <c r="BV75" s="388"/>
      <c r="BW75" s="388"/>
      <c r="BX75" s="388"/>
      <c r="BY75" s="388"/>
      <c r="BZ75" s="388"/>
    </row>
    <row r="76" spans="1:78" s="243" customFormat="1" ht="30">
      <c r="A76" s="901">
        <v>55</v>
      </c>
      <c r="B76" s="892" t="s">
        <v>891</v>
      </c>
      <c r="C76" s="918"/>
      <c r="D76" s="894"/>
      <c r="E76" s="247"/>
      <c r="F76" s="247"/>
      <c r="G76" s="247"/>
      <c r="H76" s="247"/>
      <c r="I76" s="247"/>
      <c r="J76" s="247"/>
      <c r="K76" s="247"/>
      <c r="L76" s="247"/>
      <c r="M76" s="247"/>
      <c r="N76" s="247"/>
      <c r="O76" s="388"/>
      <c r="P76" s="388"/>
      <c r="Q76" s="388"/>
      <c r="R76" s="388"/>
      <c r="S76" s="388"/>
      <c r="T76" s="388"/>
      <c r="U76" s="388"/>
      <c r="V76" s="388"/>
      <c r="W76" s="388"/>
      <c r="X76" s="388"/>
      <c r="Y76" s="388"/>
      <c r="Z76" s="388"/>
      <c r="AA76" s="388"/>
      <c r="AB76" s="388"/>
      <c r="AC76" s="388"/>
      <c r="AD76" s="388"/>
      <c r="AE76" s="388"/>
      <c r="AF76" s="388"/>
      <c r="AG76" s="388"/>
      <c r="AH76" s="388"/>
      <c r="AI76" s="388"/>
      <c r="AJ76" s="388"/>
      <c r="AK76" s="388"/>
      <c r="AL76" s="388"/>
      <c r="AM76" s="388"/>
      <c r="AN76" s="388"/>
      <c r="AO76" s="388"/>
      <c r="AP76" s="388"/>
      <c r="AQ76" s="388"/>
      <c r="AR76" s="388"/>
      <c r="AS76" s="388"/>
      <c r="AT76" s="388"/>
      <c r="AU76" s="388"/>
      <c r="AV76" s="388"/>
      <c r="AW76" s="388"/>
      <c r="AX76" s="388"/>
      <c r="AY76" s="388"/>
      <c r="AZ76" s="388"/>
      <c r="BA76" s="388"/>
      <c r="BB76" s="388"/>
      <c r="BC76" s="388"/>
      <c r="BD76" s="388"/>
      <c r="BE76" s="388"/>
      <c r="BF76" s="388"/>
      <c r="BG76" s="388"/>
      <c r="BH76" s="388"/>
      <c r="BI76" s="388"/>
      <c r="BJ76" s="388"/>
      <c r="BK76" s="388"/>
      <c r="BL76" s="388"/>
      <c r="BM76" s="388"/>
      <c r="BN76" s="388"/>
      <c r="BO76" s="388"/>
      <c r="BP76" s="388"/>
      <c r="BQ76" s="388"/>
      <c r="BR76" s="388"/>
      <c r="BS76" s="388"/>
      <c r="BT76" s="388"/>
      <c r="BU76" s="388"/>
      <c r="BV76" s="388"/>
      <c r="BW76" s="388"/>
      <c r="BX76" s="388"/>
      <c r="BY76" s="388"/>
      <c r="BZ76" s="388"/>
    </row>
    <row r="77" spans="1:78" s="243" customFormat="1">
      <c r="A77" s="903"/>
      <c r="B77" s="925" t="s">
        <v>1147</v>
      </c>
      <c r="C77" s="924"/>
      <c r="D77" s="894"/>
      <c r="E77" s="917"/>
      <c r="F77" s="917"/>
      <c r="G77" s="917"/>
      <c r="H77" s="917"/>
      <c r="I77" s="917"/>
      <c r="J77" s="917"/>
      <c r="K77" s="917"/>
      <c r="L77" s="917"/>
      <c r="M77" s="917"/>
      <c r="N77" s="917"/>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388"/>
      <c r="BA77" s="388"/>
      <c r="BB77" s="388"/>
      <c r="BC77" s="388"/>
      <c r="BD77" s="388"/>
      <c r="BE77" s="388"/>
      <c r="BF77" s="388"/>
      <c r="BG77" s="388"/>
      <c r="BH77" s="388"/>
      <c r="BI77" s="388"/>
      <c r="BJ77" s="388"/>
      <c r="BK77" s="388"/>
      <c r="BL77" s="388"/>
      <c r="BM77" s="388"/>
      <c r="BN77" s="388"/>
      <c r="BO77" s="388"/>
      <c r="BP77" s="388"/>
      <c r="BQ77" s="388"/>
      <c r="BR77" s="388"/>
      <c r="BS77" s="388"/>
      <c r="BT77" s="388"/>
      <c r="BU77" s="388"/>
      <c r="BV77" s="388"/>
      <c r="BW77" s="388"/>
      <c r="BX77" s="388"/>
      <c r="BY77" s="388"/>
      <c r="BZ77" s="388"/>
    </row>
    <row r="78" spans="1:78" s="243" customFormat="1" ht="60">
      <c r="A78" s="901">
        <v>56</v>
      </c>
      <c r="B78" s="892" t="s">
        <v>890</v>
      </c>
      <c r="C78" s="732"/>
      <c r="D78" s="894"/>
      <c r="E78" s="247"/>
      <c r="F78" s="247"/>
      <c r="G78" s="247"/>
      <c r="H78" s="247"/>
      <c r="I78" s="247"/>
      <c r="J78" s="247"/>
      <c r="K78" s="247"/>
      <c r="L78" s="247"/>
      <c r="M78" s="247"/>
      <c r="N78" s="247"/>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c r="AM78" s="388"/>
      <c r="AN78" s="388"/>
      <c r="AO78" s="388"/>
      <c r="AP78" s="388"/>
      <c r="AQ78" s="388"/>
      <c r="AR78" s="388"/>
      <c r="AS78" s="388"/>
      <c r="AT78" s="388"/>
      <c r="AU78" s="388"/>
      <c r="AV78" s="388"/>
      <c r="AW78" s="388"/>
      <c r="AX78" s="388"/>
      <c r="AY78" s="388"/>
      <c r="AZ78" s="388"/>
      <c r="BA78" s="388"/>
      <c r="BB78" s="388"/>
      <c r="BC78" s="388"/>
      <c r="BD78" s="388"/>
      <c r="BE78" s="388"/>
      <c r="BF78" s="388"/>
      <c r="BG78" s="388"/>
      <c r="BH78" s="388"/>
      <c r="BI78" s="388"/>
      <c r="BJ78" s="388"/>
      <c r="BK78" s="388"/>
      <c r="BL78" s="388"/>
      <c r="BM78" s="388"/>
      <c r="BN78" s="388"/>
      <c r="BO78" s="388"/>
      <c r="BP78" s="388"/>
      <c r="BQ78" s="388"/>
      <c r="BR78" s="388"/>
      <c r="BS78" s="388"/>
      <c r="BT78" s="388"/>
      <c r="BU78" s="388"/>
      <c r="BV78" s="388"/>
      <c r="BW78" s="388"/>
      <c r="BX78" s="388"/>
      <c r="BY78" s="388"/>
      <c r="BZ78" s="388"/>
    </row>
    <row r="79" spans="1:78" s="243" customFormat="1" ht="60">
      <c r="A79" s="901">
        <v>57</v>
      </c>
      <c r="B79" s="892" t="s">
        <v>889</v>
      </c>
      <c r="C79" s="918"/>
      <c r="D79" s="894"/>
      <c r="E79" s="247"/>
      <c r="F79" s="247"/>
      <c r="G79" s="247"/>
      <c r="H79" s="247"/>
      <c r="I79" s="247"/>
      <c r="J79" s="247"/>
      <c r="K79" s="247"/>
      <c r="L79" s="247"/>
      <c r="M79" s="247"/>
      <c r="N79" s="247"/>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L79" s="388"/>
      <c r="AM79" s="388"/>
      <c r="AN79" s="388"/>
      <c r="AO79" s="388"/>
      <c r="AP79" s="388"/>
      <c r="AQ79" s="388"/>
      <c r="AR79" s="388"/>
      <c r="AS79" s="388"/>
      <c r="AT79" s="388"/>
      <c r="AU79" s="388"/>
      <c r="AV79" s="388"/>
      <c r="AW79" s="388"/>
      <c r="AX79" s="388"/>
      <c r="AY79" s="388"/>
      <c r="AZ79" s="388"/>
      <c r="BA79" s="388"/>
      <c r="BB79" s="388"/>
      <c r="BC79" s="388"/>
      <c r="BD79" s="388"/>
      <c r="BE79" s="388"/>
      <c r="BF79" s="388"/>
      <c r="BG79" s="388"/>
      <c r="BH79" s="388"/>
      <c r="BI79" s="388"/>
      <c r="BJ79" s="388"/>
      <c r="BK79" s="388"/>
      <c r="BL79" s="388"/>
      <c r="BM79" s="388"/>
      <c r="BN79" s="388"/>
      <c r="BO79" s="388"/>
      <c r="BP79" s="388"/>
      <c r="BQ79" s="388"/>
      <c r="BR79" s="388"/>
      <c r="BS79" s="388"/>
      <c r="BT79" s="388"/>
      <c r="BU79" s="388"/>
      <c r="BV79" s="388"/>
      <c r="BW79" s="388"/>
      <c r="BX79" s="388"/>
      <c r="BY79" s="388"/>
      <c r="BZ79" s="388"/>
    </row>
    <row r="80" spans="1:78" s="243" customFormat="1" ht="15" customHeight="1">
      <c r="A80" s="901">
        <v>58</v>
      </c>
      <c r="B80" s="892" t="s">
        <v>1146</v>
      </c>
      <c r="C80" s="918"/>
      <c r="D80" s="894"/>
      <c r="E80" s="353"/>
      <c r="F80" s="353"/>
      <c r="G80" s="353"/>
      <c r="H80" s="353"/>
      <c r="I80" s="353"/>
      <c r="J80" s="353"/>
      <c r="K80" s="353"/>
      <c r="L80" s="353"/>
      <c r="M80" s="353"/>
      <c r="N80" s="353"/>
      <c r="O80" s="388"/>
      <c r="P80" s="388"/>
      <c r="Q80" s="388"/>
      <c r="R80" s="388"/>
      <c r="S80" s="388"/>
      <c r="T80" s="388"/>
      <c r="U80" s="388"/>
      <c r="V80" s="388"/>
      <c r="W80" s="388"/>
      <c r="X80" s="388"/>
      <c r="Y80" s="388"/>
      <c r="Z80" s="388"/>
      <c r="AA80" s="388"/>
      <c r="AB80" s="388"/>
      <c r="AC80" s="388"/>
      <c r="AD80" s="388"/>
      <c r="AE80" s="388"/>
      <c r="AF80" s="388"/>
      <c r="AG80" s="388"/>
      <c r="AH80" s="388"/>
      <c r="AI80" s="388"/>
      <c r="AJ80" s="388"/>
      <c r="AK80" s="388"/>
      <c r="AL80" s="388"/>
      <c r="AM80" s="388"/>
      <c r="AN80" s="388"/>
      <c r="AO80" s="388"/>
      <c r="AP80" s="388"/>
      <c r="AQ80" s="388"/>
      <c r="AR80" s="388"/>
      <c r="AS80" s="388"/>
      <c r="AT80" s="388"/>
      <c r="AU80" s="388"/>
      <c r="AV80" s="388"/>
      <c r="AW80" s="388"/>
      <c r="AX80" s="388"/>
      <c r="AY80" s="388"/>
      <c r="AZ80" s="388"/>
      <c r="BA80" s="388"/>
      <c r="BB80" s="388"/>
      <c r="BC80" s="388"/>
      <c r="BD80" s="388"/>
      <c r="BE80" s="388"/>
      <c r="BF80" s="388"/>
      <c r="BG80" s="388"/>
      <c r="BH80" s="388"/>
      <c r="BI80" s="388"/>
      <c r="BJ80" s="388"/>
      <c r="BK80" s="388"/>
      <c r="BL80" s="388"/>
      <c r="BM80" s="388"/>
      <c r="BN80" s="388"/>
      <c r="BO80" s="388"/>
      <c r="BP80" s="388"/>
      <c r="BQ80" s="388"/>
      <c r="BR80" s="388"/>
      <c r="BS80" s="388"/>
      <c r="BT80" s="388"/>
      <c r="BU80" s="388"/>
      <c r="BV80" s="388"/>
      <c r="BW80" s="388"/>
      <c r="BX80" s="388"/>
      <c r="BY80" s="388"/>
      <c r="BZ80" s="388"/>
    </row>
    <row r="81" spans="1:78" s="243" customFormat="1" ht="30">
      <c r="A81" s="901">
        <v>59</v>
      </c>
      <c r="B81" s="892" t="s">
        <v>888</v>
      </c>
      <c r="C81" s="918"/>
      <c r="D81" s="894"/>
      <c r="E81" s="247"/>
      <c r="F81" s="247"/>
      <c r="G81" s="247"/>
      <c r="H81" s="247"/>
      <c r="I81" s="247"/>
      <c r="J81" s="247"/>
      <c r="K81" s="247"/>
      <c r="L81" s="247"/>
      <c r="M81" s="247"/>
      <c r="N81" s="247"/>
      <c r="O81" s="388"/>
      <c r="P81" s="388"/>
      <c r="Q81" s="388"/>
      <c r="R81" s="388"/>
      <c r="S81" s="388"/>
      <c r="T81" s="388"/>
      <c r="U81" s="388"/>
      <c r="V81" s="388"/>
      <c r="W81" s="388"/>
      <c r="X81" s="388"/>
      <c r="Y81" s="388"/>
      <c r="Z81" s="388"/>
      <c r="AA81" s="388"/>
      <c r="AB81" s="388"/>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8"/>
      <c r="AY81" s="388"/>
      <c r="AZ81" s="388"/>
      <c r="BA81" s="388"/>
      <c r="BB81" s="388"/>
      <c r="BC81" s="388"/>
      <c r="BD81" s="388"/>
      <c r="BE81" s="388"/>
      <c r="BF81" s="388"/>
      <c r="BG81" s="388"/>
      <c r="BH81" s="388"/>
      <c r="BI81" s="388"/>
      <c r="BJ81" s="388"/>
      <c r="BK81" s="388"/>
      <c r="BL81" s="388"/>
      <c r="BM81" s="388"/>
      <c r="BN81" s="388"/>
      <c r="BO81" s="388"/>
      <c r="BP81" s="388"/>
      <c r="BQ81" s="388"/>
      <c r="BR81" s="388"/>
      <c r="BS81" s="388"/>
      <c r="BT81" s="388"/>
      <c r="BU81" s="388"/>
      <c r="BV81" s="388"/>
      <c r="BW81" s="388"/>
      <c r="BX81" s="388"/>
      <c r="BY81" s="388"/>
      <c r="BZ81" s="388"/>
    </row>
    <row r="82" spans="1:78" s="243" customFormat="1">
      <c r="A82" s="899">
        <v>60</v>
      </c>
      <c r="B82" s="887" t="str">
        <f>"Subtotal (item "&amp;A64&amp;" minus items "&amp;A68&amp;" through "&amp;A81&amp;")"</f>
        <v>Subtotal (item 47 minus items 48 through 59)</v>
      </c>
      <c r="C82" s="923"/>
      <c r="D82" s="894"/>
      <c r="E82" s="916"/>
      <c r="F82" s="916"/>
      <c r="G82" s="916"/>
      <c r="H82" s="916"/>
      <c r="I82" s="916"/>
      <c r="J82" s="916"/>
      <c r="K82" s="916"/>
      <c r="L82" s="916"/>
      <c r="M82" s="916"/>
      <c r="N82" s="916"/>
      <c r="O82" s="388"/>
      <c r="P82" s="388"/>
      <c r="Q82" s="388"/>
      <c r="R82" s="388"/>
      <c r="S82" s="388"/>
      <c r="T82" s="388"/>
      <c r="U82" s="388"/>
      <c r="V82" s="388"/>
      <c r="W82" s="388"/>
      <c r="X82" s="388"/>
      <c r="Y82" s="388"/>
      <c r="Z82" s="388"/>
      <c r="AA82" s="388"/>
      <c r="AB82" s="388"/>
      <c r="AC82" s="388"/>
      <c r="AD82" s="388"/>
      <c r="AE82" s="388"/>
      <c r="AF82" s="388"/>
      <c r="AG82" s="388"/>
      <c r="AH82" s="388"/>
      <c r="AI82" s="388"/>
      <c r="AJ82" s="388"/>
      <c r="AK82" s="388"/>
      <c r="AL82" s="388"/>
      <c r="AM82" s="388"/>
      <c r="AN82" s="388"/>
      <c r="AO82" s="388"/>
      <c r="AP82" s="388"/>
      <c r="AQ82" s="388"/>
      <c r="AR82" s="388"/>
      <c r="AS82" s="388"/>
      <c r="AT82" s="388"/>
      <c r="AU82" s="388"/>
      <c r="AV82" s="388"/>
      <c r="AW82" s="388"/>
      <c r="AX82" s="388"/>
      <c r="AY82" s="388"/>
      <c r="AZ82" s="388"/>
      <c r="BA82" s="388"/>
      <c r="BB82" s="388"/>
      <c r="BC82" s="388"/>
      <c r="BD82" s="388"/>
      <c r="BE82" s="388"/>
      <c r="BF82" s="388"/>
      <c r="BG82" s="388"/>
      <c r="BH82" s="388"/>
      <c r="BI82" s="388"/>
      <c r="BJ82" s="388"/>
      <c r="BK82" s="388"/>
      <c r="BL82" s="388"/>
      <c r="BM82" s="388"/>
      <c r="BN82" s="388"/>
      <c r="BO82" s="388"/>
      <c r="BP82" s="388"/>
      <c r="BQ82" s="388"/>
      <c r="BR82" s="388"/>
      <c r="BS82" s="388"/>
      <c r="BT82" s="388"/>
      <c r="BU82" s="388"/>
      <c r="BV82" s="388"/>
      <c r="BW82" s="388"/>
      <c r="BX82" s="388"/>
      <c r="BY82" s="388"/>
      <c r="BZ82" s="388"/>
    </row>
    <row r="83" spans="1:78" s="243" customFormat="1" ht="45">
      <c r="A83" s="899">
        <v>61</v>
      </c>
      <c r="B83" s="887" t="str">
        <f>"Significant investments in the capital of unconsolidated financial institutions in the form of common stock, net of associated DTLs, that exceed the 10 percent common equity tier 1 capital deduction threshold (item "&amp;A125&amp;")"</f>
        <v>Significant investments in the capital of unconsolidated financial institutions in the form of common stock, net of associated DTLs, that exceed the 10 percent common equity tier 1 capital deduction threshold (item 92)</v>
      </c>
      <c r="C83" s="922" t="str">
        <f>IF(ISNUMBER(#REF!),#REF!,"")</f>
        <v/>
      </c>
      <c r="D83" s="894"/>
      <c r="E83" s="904">
        <f t="shared" ref="E83:N83" si="10">E125</f>
        <v>0</v>
      </c>
      <c r="F83" s="904">
        <f t="shared" si="10"/>
        <v>0</v>
      </c>
      <c r="G83" s="904">
        <f t="shared" si="10"/>
        <v>0</v>
      </c>
      <c r="H83" s="904">
        <f t="shared" si="10"/>
        <v>0</v>
      </c>
      <c r="I83" s="904">
        <f t="shared" si="10"/>
        <v>0</v>
      </c>
      <c r="J83" s="904">
        <f t="shared" si="10"/>
        <v>0</v>
      </c>
      <c r="K83" s="904">
        <f t="shared" si="10"/>
        <v>0</v>
      </c>
      <c r="L83" s="904">
        <f t="shared" si="10"/>
        <v>0</v>
      </c>
      <c r="M83" s="904">
        <f t="shared" si="10"/>
        <v>0</v>
      </c>
      <c r="N83" s="904">
        <f t="shared" si="10"/>
        <v>0</v>
      </c>
      <c r="O83" s="388"/>
      <c r="P83" s="388"/>
      <c r="Q83" s="388"/>
      <c r="R83" s="388"/>
      <c r="S83" s="388"/>
      <c r="T83" s="388"/>
      <c r="U83" s="388"/>
      <c r="V83" s="388"/>
      <c r="W83" s="388"/>
      <c r="X83" s="388"/>
      <c r="Y83" s="388"/>
      <c r="Z83" s="388"/>
      <c r="AA83" s="388"/>
      <c r="AB83" s="388"/>
      <c r="AC83" s="388"/>
      <c r="AD83" s="388"/>
      <c r="AE83" s="388"/>
      <c r="AF83" s="388"/>
      <c r="AG83" s="388"/>
      <c r="AH83" s="388"/>
      <c r="AI83" s="388"/>
      <c r="AJ83" s="388"/>
      <c r="AK83" s="388"/>
      <c r="AL83" s="388"/>
      <c r="AM83" s="388"/>
      <c r="AN83" s="388"/>
      <c r="AO83" s="388"/>
      <c r="AP83" s="388"/>
      <c r="AQ83" s="388"/>
      <c r="AR83" s="388"/>
      <c r="AS83" s="388"/>
      <c r="AT83" s="388"/>
      <c r="AU83" s="388"/>
      <c r="AV83" s="388"/>
      <c r="AW83" s="388"/>
      <c r="AX83" s="388"/>
      <c r="AY83" s="388"/>
      <c r="AZ83" s="388"/>
      <c r="BA83" s="388"/>
      <c r="BB83" s="388"/>
      <c r="BC83" s="388"/>
      <c r="BD83" s="388"/>
      <c r="BE83" s="388"/>
      <c r="BF83" s="388"/>
      <c r="BG83" s="388"/>
      <c r="BH83" s="388"/>
      <c r="BI83" s="388"/>
      <c r="BJ83" s="388"/>
      <c r="BK83" s="388"/>
      <c r="BL83" s="388"/>
      <c r="BM83" s="388"/>
      <c r="BN83" s="388"/>
      <c r="BO83" s="388"/>
      <c r="BP83" s="388"/>
      <c r="BQ83" s="388"/>
      <c r="BR83" s="388"/>
      <c r="BS83" s="388"/>
      <c r="BT83" s="388"/>
      <c r="BU83" s="388"/>
      <c r="BV83" s="388"/>
      <c r="BW83" s="388"/>
      <c r="BX83" s="388"/>
      <c r="BY83" s="388"/>
      <c r="BZ83" s="388"/>
    </row>
    <row r="84" spans="1:78" s="243" customFormat="1" ht="30">
      <c r="A84" s="899">
        <v>62</v>
      </c>
      <c r="B84" s="887" t="str">
        <f>"MSAs, net of associated DTLs, that exceed the 10 percent common equity tier 1 capital deduction threshold (item "&amp;A132&amp;")"</f>
        <v>MSAs, net of associated DTLs, that exceed the 10 percent common equity tier 1 capital deduction threshold (item 97)</v>
      </c>
      <c r="C84" s="922" t="str">
        <f>IF(ISNUMBER(#REF!),#REF!,"")</f>
        <v/>
      </c>
      <c r="D84" s="894"/>
      <c r="E84" s="904">
        <f t="shared" ref="E84:N84" si="11">E132</f>
        <v>0</v>
      </c>
      <c r="F84" s="904">
        <f t="shared" si="11"/>
        <v>0</v>
      </c>
      <c r="G84" s="904">
        <f t="shared" si="11"/>
        <v>0</v>
      </c>
      <c r="H84" s="904">
        <f t="shared" si="11"/>
        <v>0</v>
      </c>
      <c r="I84" s="904">
        <f t="shared" si="11"/>
        <v>0</v>
      </c>
      <c r="J84" s="904">
        <f t="shared" si="11"/>
        <v>0</v>
      </c>
      <c r="K84" s="904">
        <f t="shared" si="11"/>
        <v>0</v>
      </c>
      <c r="L84" s="904">
        <f t="shared" si="11"/>
        <v>0</v>
      </c>
      <c r="M84" s="904">
        <f t="shared" si="11"/>
        <v>0</v>
      </c>
      <c r="N84" s="904">
        <f t="shared" si="11"/>
        <v>0</v>
      </c>
      <c r="O84" s="388"/>
      <c r="P84" s="388"/>
      <c r="Q84" s="388"/>
      <c r="R84" s="388"/>
      <c r="S84" s="388"/>
      <c r="T84" s="388"/>
      <c r="U84" s="388"/>
      <c r="V84" s="388"/>
      <c r="W84" s="388"/>
      <c r="X84" s="388"/>
      <c r="Y84" s="388"/>
      <c r="Z84" s="388"/>
      <c r="AA84" s="388"/>
      <c r="AB84" s="388"/>
      <c r="AC84" s="388"/>
      <c r="AD84" s="388"/>
      <c r="AE84" s="388"/>
      <c r="AF84" s="388"/>
      <c r="AG84" s="388"/>
      <c r="AH84" s="388"/>
      <c r="AI84" s="388"/>
      <c r="AJ84" s="388"/>
      <c r="AK84" s="388"/>
      <c r="AL84" s="388"/>
      <c r="AM84" s="388"/>
      <c r="AN84" s="388"/>
      <c r="AO84" s="388"/>
      <c r="AP84" s="388"/>
      <c r="AQ84" s="388"/>
      <c r="AR84" s="388"/>
      <c r="AS84" s="388"/>
      <c r="AT84" s="388"/>
      <c r="AU84" s="388"/>
      <c r="AV84" s="388"/>
      <c r="AW84" s="388"/>
      <c r="AX84" s="388"/>
      <c r="AY84" s="388"/>
      <c r="AZ84" s="388"/>
      <c r="BA84" s="388"/>
      <c r="BB84" s="388"/>
      <c r="BC84" s="388"/>
      <c r="BD84" s="388"/>
      <c r="BE84" s="388"/>
      <c r="BF84" s="388"/>
      <c r="BG84" s="388"/>
      <c r="BH84" s="388"/>
      <c r="BI84" s="388"/>
      <c r="BJ84" s="388"/>
      <c r="BK84" s="388"/>
      <c r="BL84" s="388"/>
      <c r="BM84" s="388"/>
      <c r="BN84" s="388"/>
      <c r="BO84" s="388"/>
      <c r="BP84" s="388"/>
      <c r="BQ84" s="388"/>
      <c r="BR84" s="388"/>
      <c r="BS84" s="388"/>
      <c r="BT84" s="388"/>
      <c r="BU84" s="388"/>
      <c r="BV84" s="388"/>
      <c r="BW84" s="388"/>
      <c r="BX84" s="388"/>
      <c r="BY84" s="388"/>
      <c r="BZ84" s="388"/>
    </row>
    <row r="85" spans="1:78" s="243" customFormat="1" ht="45">
      <c r="A85" s="899">
        <v>63</v>
      </c>
      <c r="B85" s="887" t="str">
        <f>"DTAs arising from temporary differences that could not be realized through net operating loss carrybacks, net of related valuation allowances and net of DTLs, that exceed the 10 percent common equity tier 1 capital deduction threshold (item "&amp;A137&amp;")"</f>
        <v>DTAs arising from temporary differences that could not be realized through net operating loss carrybacks, net of related valuation allowances and net of DTLs, that exceed the 10 percent common equity tier 1 capital deduction threshold (item 100)</v>
      </c>
      <c r="C85" s="922" t="str">
        <f>IF(ISNUMBER(#REF!),#REF!,"")</f>
        <v/>
      </c>
      <c r="D85" s="894"/>
      <c r="E85" s="904">
        <f t="shared" ref="E85:N85" si="12">E137</f>
        <v>0</v>
      </c>
      <c r="F85" s="904">
        <f t="shared" si="12"/>
        <v>0</v>
      </c>
      <c r="G85" s="904">
        <f t="shared" si="12"/>
        <v>0</v>
      </c>
      <c r="H85" s="904">
        <f t="shared" si="12"/>
        <v>0</v>
      </c>
      <c r="I85" s="904">
        <f t="shared" si="12"/>
        <v>0</v>
      </c>
      <c r="J85" s="904">
        <f t="shared" si="12"/>
        <v>0</v>
      </c>
      <c r="K85" s="904">
        <f t="shared" si="12"/>
        <v>0</v>
      </c>
      <c r="L85" s="904">
        <f t="shared" si="12"/>
        <v>0</v>
      </c>
      <c r="M85" s="904">
        <f t="shared" si="12"/>
        <v>0</v>
      </c>
      <c r="N85" s="904">
        <f t="shared" si="12"/>
        <v>0</v>
      </c>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8"/>
      <c r="AN85" s="388"/>
      <c r="AO85" s="388"/>
      <c r="AP85" s="388"/>
      <c r="AQ85" s="388"/>
      <c r="AR85" s="388"/>
      <c r="AS85" s="388"/>
      <c r="AT85" s="388"/>
      <c r="AU85" s="388"/>
      <c r="AV85" s="388"/>
      <c r="AW85" s="388"/>
      <c r="AX85" s="388"/>
      <c r="AY85" s="388"/>
      <c r="AZ85" s="388"/>
      <c r="BA85" s="388"/>
      <c r="BB85" s="388"/>
      <c r="BC85" s="388"/>
      <c r="BD85" s="388"/>
      <c r="BE85" s="388"/>
      <c r="BF85" s="388"/>
      <c r="BG85" s="388"/>
      <c r="BH85" s="388"/>
      <c r="BI85" s="388"/>
      <c r="BJ85" s="388"/>
      <c r="BK85" s="388"/>
      <c r="BL85" s="388"/>
      <c r="BM85" s="388"/>
      <c r="BN85" s="388"/>
      <c r="BO85" s="388"/>
      <c r="BP85" s="388"/>
      <c r="BQ85" s="388"/>
      <c r="BR85" s="388"/>
      <c r="BS85" s="388"/>
      <c r="BT85" s="388"/>
      <c r="BU85" s="388"/>
      <c r="BV85" s="388"/>
      <c r="BW85" s="388"/>
      <c r="BX85" s="388"/>
      <c r="BY85" s="388"/>
      <c r="BZ85" s="388"/>
    </row>
    <row r="86" spans="1:78" s="243" customFormat="1" ht="75">
      <c r="A86" s="899">
        <v>64</v>
      </c>
      <c r="B86" s="887" t="s">
        <v>1071</v>
      </c>
      <c r="C86" s="922" t="str">
        <f>IF(ISNUMBER(#REF!),#REF!,"")</f>
        <v/>
      </c>
      <c r="D86" s="894"/>
      <c r="E86" s="904" t="str">
        <f t="shared" ref="E86:N86" si="13">E144</f>
        <v/>
      </c>
      <c r="F86" s="904" t="str">
        <f t="shared" si="13"/>
        <v/>
      </c>
      <c r="G86" s="904" t="str">
        <f t="shared" si="13"/>
        <v/>
      </c>
      <c r="H86" s="904" t="str">
        <f t="shared" si="13"/>
        <v/>
      </c>
      <c r="I86" s="904" t="str">
        <f t="shared" si="13"/>
        <v/>
      </c>
      <c r="J86" s="904" t="str">
        <f t="shared" si="13"/>
        <v/>
      </c>
      <c r="K86" s="904" t="str">
        <f t="shared" si="13"/>
        <v/>
      </c>
      <c r="L86" s="904" t="str">
        <f t="shared" si="13"/>
        <v/>
      </c>
      <c r="M86" s="904" t="str">
        <f t="shared" si="13"/>
        <v/>
      </c>
      <c r="N86" s="904" t="str">
        <f t="shared" si="13"/>
        <v/>
      </c>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c r="AN86" s="388"/>
      <c r="AO86" s="388"/>
      <c r="AP86" s="388"/>
      <c r="AQ86" s="388"/>
      <c r="AR86" s="388"/>
      <c r="AS86" s="388"/>
      <c r="AT86" s="388"/>
      <c r="AU86" s="388"/>
      <c r="AV86" s="388"/>
      <c r="AW86" s="388"/>
      <c r="AX86" s="388"/>
      <c r="AY86" s="388"/>
      <c r="AZ86" s="388"/>
      <c r="BA86" s="388"/>
      <c r="BB86" s="388"/>
      <c r="BC86" s="388"/>
      <c r="BD86" s="388"/>
      <c r="BE86" s="388"/>
      <c r="BF86" s="388"/>
      <c r="BG86" s="388"/>
      <c r="BH86" s="388"/>
      <c r="BI86" s="388"/>
      <c r="BJ86" s="388"/>
      <c r="BK86" s="388"/>
      <c r="BL86" s="388"/>
      <c r="BM86" s="388"/>
      <c r="BN86" s="388"/>
      <c r="BO86" s="388"/>
      <c r="BP86" s="388"/>
      <c r="BQ86" s="388"/>
      <c r="BR86" s="388"/>
      <c r="BS86" s="388"/>
      <c r="BT86" s="388"/>
      <c r="BU86" s="388"/>
      <c r="BV86" s="388"/>
      <c r="BW86" s="388"/>
      <c r="BX86" s="388"/>
      <c r="BY86" s="388"/>
      <c r="BZ86" s="388"/>
    </row>
    <row r="87" spans="1:78" s="243" customFormat="1" ht="30">
      <c r="A87" s="901">
        <v>65</v>
      </c>
      <c r="B87" s="892" t="str">
        <f>"Deductions applied to common equity tier 1 capital due to insufficient amount of additional tier 1 capital and tier 2 capital to cover deductions"</f>
        <v>Deductions applied to common equity tier 1 capital due to insufficient amount of additional tier 1 capital and tier 2 capital to cover deductions</v>
      </c>
      <c r="C87" s="732"/>
      <c r="D87" s="894"/>
      <c r="E87" s="247"/>
      <c r="F87" s="247"/>
      <c r="G87" s="247"/>
      <c r="H87" s="247"/>
      <c r="I87" s="247"/>
      <c r="J87" s="247"/>
      <c r="K87" s="247"/>
      <c r="L87" s="247"/>
      <c r="M87" s="247"/>
      <c r="N87" s="247"/>
      <c r="O87" s="388"/>
      <c r="P87" s="388"/>
      <c r="Q87" s="388"/>
      <c r="R87" s="388"/>
      <c r="S87" s="388"/>
      <c r="T87" s="388"/>
      <c r="U87" s="388"/>
      <c r="V87" s="388"/>
      <c r="W87" s="388"/>
      <c r="X87" s="388"/>
      <c r="Y87" s="388"/>
      <c r="Z87" s="388"/>
      <c r="AA87" s="388"/>
      <c r="AB87" s="388"/>
      <c r="AC87" s="388"/>
      <c r="AD87" s="388"/>
      <c r="AE87" s="388"/>
      <c r="AF87" s="388"/>
      <c r="AG87" s="388"/>
      <c r="AH87" s="388"/>
      <c r="AI87" s="388"/>
      <c r="AJ87" s="388"/>
      <c r="AK87" s="388"/>
      <c r="AL87" s="388"/>
      <c r="AM87" s="388"/>
      <c r="AN87" s="388"/>
      <c r="AO87" s="388"/>
      <c r="AP87" s="388"/>
      <c r="AQ87" s="388"/>
      <c r="AR87" s="388"/>
      <c r="AS87" s="388"/>
      <c r="AT87" s="388"/>
      <c r="AU87" s="388"/>
      <c r="AV87" s="388"/>
      <c r="AW87" s="388"/>
      <c r="AX87" s="388"/>
      <c r="AY87" s="388"/>
      <c r="AZ87" s="388"/>
      <c r="BA87" s="388"/>
      <c r="BB87" s="388"/>
      <c r="BC87" s="388"/>
      <c r="BD87" s="388"/>
      <c r="BE87" s="388"/>
      <c r="BF87" s="388"/>
      <c r="BG87" s="388"/>
      <c r="BH87" s="388"/>
      <c r="BI87" s="388"/>
      <c r="BJ87" s="388"/>
      <c r="BK87" s="388"/>
      <c r="BL87" s="388"/>
      <c r="BM87" s="388"/>
      <c r="BN87" s="388"/>
      <c r="BO87" s="388"/>
      <c r="BP87" s="388"/>
      <c r="BQ87" s="388"/>
      <c r="BR87" s="388"/>
      <c r="BS87" s="388"/>
      <c r="BT87" s="388"/>
      <c r="BU87" s="388"/>
      <c r="BV87" s="388"/>
      <c r="BW87" s="388"/>
      <c r="BX87" s="388"/>
      <c r="BY87" s="388"/>
      <c r="BZ87" s="388"/>
    </row>
    <row r="88" spans="1:78" s="243" customFormat="1" ht="30">
      <c r="A88" s="899">
        <v>66</v>
      </c>
      <c r="B88" s="887" t="str">
        <f>"Total adjustments and deductions for common equity tier 1 capital (sum of items "&amp;A83&amp;" through "&amp;A87&amp;")"</f>
        <v>Total adjustments and deductions for common equity tier 1 capital (sum of items 61 through 65)</v>
      </c>
      <c r="C88" s="921"/>
      <c r="D88" s="894"/>
      <c r="E88" s="247"/>
      <c r="F88" s="247"/>
      <c r="G88" s="247"/>
      <c r="H88" s="247"/>
      <c r="I88" s="247"/>
      <c r="J88" s="247"/>
      <c r="K88" s="247"/>
      <c r="L88" s="247"/>
      <c r="M88" s="247"/>
      <c r="N88" s="247"/>
      <c r="O88" s="388"/>
      <c r="P88" s="388"/>
      <c r="Q88" s="388"/>
      <c r="R88" s="388"/>
      <c r="S88" s="388"/>
      <c r="T88" s="388"/>
      <c r="U88" s="388"/>
      <c r="V88" s="388"/>
      <c r="W88" s="388"/>
      <c r="X88" s="388"/>
      <c r="Y88" s="388"/>
      <c r="Z88" s="388"/>
      <c r="AA88" s="388"/>
      <c r="AB88" s="388"/>
      <c r="AC88" s="388"/>
      <c r="AD88" s="388"/>
      <c r="AE88" s="388"/>
      <c r="AF88" s="388"/>
      <c r="AG88" s="388"/>
      <c r="AH88" s="388"/>
      <c r="AI88" s="388"/>
      <c r="AJ88" s="388"/>
      <c r="AK88" s="388"/>
      <c r="AL88" s="388"/>
      <c r="AM88" s="388"/>
      <c r="AN88" s="388"/>
      <c r="AO88" s="388"/>
      <c r="AP88" s="388"/>
      <c r="AQ88" s="388"/>
      <c r="AR88" s="388"/>
      <c r="AS88" s="388"/>
      <c r="AT88" s="388"/>
      <c r="AU88" s="388"/>
      <c r="AV88" s="388"/>
      <c r="AW88" s="388"/>
      <c r="AX88" s="388"/>
      <c r="AY88" s="388"/>
      <c r="AZ88" s="388"/>
      <c r="BA88" s="388"/>
      <c r="BB88" s="388"/>
      <c r="BC88" s="388"/>
      <c r="BD88" s="388"/>
      <c r="BE88" s="388"/>
      <c r="BF88" s="388"/>
      <c r="BG88" s="388"/>
      <c r="BH88" s="388"/>
      <c r="BI88" s="388"/>
      <c r="BJ88" s="388"/>
      <c r="BK88" s="388"/>
      <c r="BL88" s="388"/>
      <c r="BM88" s="388"/>
      <c r="BN88" s="388"/>
      <c r="BO88" s="388"/>
      <c r="BP88" s="388"/>
      <c r="BQ88" s="388"/>
      <c r="BR88" s="388"/>
      <c r="BS88" s="388"/>
      <c r="BT88" s="388"/>
      <c r="BU88" s="388"/>
      <c r="BV88" s="388"/>
      <c r="BW88" s="388"/>
      <c r="BX88" s="388"/>
      <c r="BY88" s="388"/>
      <c r="BZ88" s="388"/>
    </row>
    <row r="89" spans="1:78" s="243" customFormat="1">
      <c r="A89" s="901">
        <v>67</v>
      </c>
      <c r="B89" s="892" t="str">
        <f>"Common equity tier 1 capital"</f>
        <v>Common equity tier 1 capital</v>
      </c>
      <c r="C89" s="920" t="str">
        <f>IF(AND(ISNUMBER(#REF!),ISNUMBER(C86),ISNUMBER(#REF!)),#REF!-C86-#REF!,"")</f>
        <v/>
      </c>
      <c r="D89" s="894"/>
      <c r="E89" s="49">
        <f t="shared" ref="E89:N89" si="14">E82-E88</f>
        <v>0</v>
      </c>
      <c r="F89" s="49">
        <f t="shared" si="14"/>
        <v>0</v>
      </c>
      <c r="G89" s="49">
        <f t="shared" si="14"/>
        <v>0</v>
      </c>
      <c r="H89" s="49">
        <f t="shared" si="14"/>
        <v>0</v>
      </c>
      <c r="I89" s="49">
        <f t="shared" si="14"/>
        <v>0</v>
      </c>
      <c r="J89" s="49">
        <f t="shared" si="14"/>
        <v>0</v>
      </c>
      <c r="K89" s="49">
        <f t="shared" si="14"/>
        <v>0</v>
      </c>
      <c r="L89" s="49">
        <f t="shared" si="14"/>
        <v>0</v>
      </c>
      <c r="M89" s="49">
        <f t="shared" si="14"/>
        <v>0</v>
      </c>
      <c r="N89" s="49">
        <f t="shared" si="14"/>
        <v>0</v>
      </c>
      <c r="O89" s="388"/>
      <c r="P89" s="388"/>
      <c r="Q89" s="388"/>
      <c r="R89" s="388"/>
      <c r="S89" s="388"/>
      <c r="T89" s="388"/>
      <c r="U89" s="388"/>
      <c r="V89" s="388"/>
      <c r="W89" s="388"/>
      <c r="X89" s="388"/>
      <c r="Y89" s="388"/>
      <c r="Z89" s="388"/>
      <c r="AA89" s="388"/>
      <c r="AB89" s="388"/>
      <c r="AC89" s="388"/>
      <c r="AD89" s="388"/>
      <c r="AE89" s="388"/>
      <c r="AF89" s="388"/>
      <c r="AG89" s="388"/>
      <c r="AH89" s="388"/>
      <c r="AI89" s="388"/>
      <c r="AJ89" s="388"/>
      <c r="AK89" s="388"/>
      <c r="AL89" s="388"/>
      <c r="AM89" s="388"/>
      <c r="AN89" s="388"/>
      <c r="AO89" s="388"/>
      <c r="AP89" s="388"/>
      <c r="AQ89" s="388"/>
      <c r="AR89" s="388"/>
      <c r="AS89" s="388"/>
      <c r="AT89" s="388"/>
      <c r="AU89" s="388"/>
      <c r="AV89" s="388"/>
      <c r="AW89" s="388"/>
      <c r="AX89" s="388"/>
      <c r="AY89" s="388"/>
      <c r="AZ89" s="388"/>
      <c r="BA89" s="388"/>
      <c r="BB89" s="388"/>
      <c r="BC89" s="388"/>
      <c r="BD89" s="388"/>
      <c r="BE89" s="388"/>
      <c r="BF89" s="388"/>
      <c r="BG89" s="388"/>
      <c r="BH89" s="388"/>
      <c r="BI89" s="388"/>
      <c r="BJ89" s="388"/>
      <c r="BK89" s="388"/>
      <c r="BL89" s="388"/>
      <c r="BM89" s="388"/>
      <c r="BN89" s="388"/>
      <c r="BO89" s="388"/>
      <c r="BP89" s="388"/>
      <c r="BQ89" s="388"/>
      <c r="BR89" s="388"/>
      <c r="BS89" s="388"/>
      <c r="BT89" s="388"/>
      <c r="BU89" s="388"/>
      <c r="BV89" s="388"/>
      <c r="BW89" s="388"/>
      <c r="BX89" s="388"/>
      <c r="BY89" s="388"/>
      <c r="BZ89" s="388"/>
    </row>
    <row r="90" spans="1:78" s="243" customFormat="1">
      <c r="A90" s="903"/>
      <c r="B90" s="913"/>
      <c r="C90" s="889"/>
      <c r="D90" s="895"/>
      <c r="E90" s="886"/>
      <c r="F90" s="886"/>
      <c r="G90" s="886"/>
      <c r="H90" s="886"/>
      <c r="I90" s="886"/>
      <c r="J90" s="886"/>
      <c r="K90" s="886"/>
      <c r="L90" s="886"/>
      <c r="M90" s="886"/>
      <c r="N90" s="886"/>
      <c r="O90" s="388"/>
      <c r="P90" s="388"/>
      <c r="Q90" s="388"/>
      <c r="R90" s="388"/>
      <c r="S90" s="388"/>
      <c r="T90" s="388"/>
      <c r="U90" s="388"/>
      <c r="V90" s="388"/>
      <c r="W90" s="388"/>
      <c r="X90" s="388"/>
      <c r="Y90" s="388"/>
      <c r="Z90" s="388"/>
      <c r="AA90" s="388"/>
      <c r="AB90" s="388"/>
      <c r="AC90" s="388"/>
      <c r="AD90" s="388"/>
      <c r="AE90" s="388"/>
      <c r="AF90" s="388"/>
      <c r="AG90" s="388"/>
      <c r="AH90" s="388"/>
      <c r="AI90" s="388"/>
      <c r="AJ90" s="388"/>
      <c r="AK90" s="388"/>
      <c r="AL90" s="388"/>
      <c r="AM90" s="388"/>
      <c r="AN90" s="388"/>
      <c r="AO90" s="388"/>
      <c r="AP90" s="388"/>
      <c r="AQ90" s="388"/>
      <c r="AR90" s="388"/>
      <c r="AS90" s="388"/>
      <c r="AT90" s="388"/>
      <c r="AU90" s="388"/>
      <c r="AV90" s="388"/>
      <c r="AW90" s="388"/>
      <c r="AX90" s="388"/>
      <c r="AY90" s="388"/>
      <c r="AZ90" s="388"/>
      <c r="BA90" s="388"/>
      <c r="BB90" s="388"/>
      <c r="BC90" s="388"/>
      <c r="BD90" s="388"/>
      <c r="BE90" s="388"/>
      <c r="BF90" s="388"/>
      <c r="BG90" s="388"/>
      <c r="BH90" s="388"/>
      <c r="BI90" s="388"/>
      <c r="BJ90" s="388"/>
      <c r="BK90" s="388"/>
      <c r="BL90" s="388"/>
      <c r="BM90" s="388"/>
      <c r="BN90" s="388"/>
      <c r="BO90" s="388"/>
      <c r="BP90" s="388"/>
      <c r="BQ90" s="388"/>
      <c r="BR90" s="388"/>
      <c r="BS90" s="388"/>
      <c r="BT90" s="388"/>
      <c r="BU90" s="388"/>
      <c r="BV90" s="388"/>
      <c r="BW90" s="388"/>
      <c r="BX90" s="388"/>
      <c r="BY90" s="388"/>
      <c r="BZ90" s="388"/>
    </row>
    <row r="91" spans="1:78" s="243" customFormat="1">
      <c r="A91" s="903"/>
      <c r="B91" s="919" t="s">
        <v>887</v>
      </c>
      <c r="C91" s="889"/>
      <c r="D91" s="895"/>
      <c r="E91" s="886"/>
      <c r="F91" s="886"/>
      <c r="G91" s="886"/>
      <c r="H91" s="886"/>
      <c r="I91" s="886"/>
      <c r="J91" s="886"/>
      <c r="K91" s="886"/>
      <c r="L91" s="886"/>
      <c r="M91" s="886"/>
      <c r="N91" s="886"/>
      <c r="O91" s="388"/>
      <c r="P91" s="388"/>
      <c r="Q91" s="388"/>
      <c r="R91" s="388"/>
      <c r="S91" s="388"/>
      <c r="T91" s="388"/>
      <c r="U91" s="388"/>
      <c r="V91" s="388"/>
      <c r="W91" s="388"/>
      <c r="X91" s="388"/>
      <c r="Y91" s="388"/>
      <c r="Z91" s="388"/>
      <c r="AA91" s="388"/>
      <c r="AB91" s="388"/>
      <c r="AC91" s="388"/>
      <c r="AD91" s="388"/>
      <c r="AE91" s="388"/>
      <c r="AF91" s="388"/>
      <c r="AG91" s="388"/>
      <c r="AH91" s="388"/>
      <c r="AI91" s="388"/>
      <c r="AJ91" s="388"/>
      <c r="AK91" s="388"/>
      <c r="AL91" s="388"/>
      <c r="AM91" s="388"/>
      <c r="AN91" s="388"/>
      <c r="AO91" s="388"/>
      <c r="AP91" s="388"/>
      <c r="AQ91" s="388"/>
      <c r="AR91" s="388"/>
      <c r="AS91" s="388"/>
      <c r="AT91" s="388"/>
      <c r="AU91" s="388"/>
      <c r="AV91" s="388"/>
      <c r="AW91" s="388"/>
      <c r="AX91" s="388"/>
      <c r="AY91" s="388"/>
      <c r="AZ91" s="388"/>
      <c r="BA91" s="388"/>
      <c r="BB91" s="388"/>
      <c r="BC91" s="388"/>
      <c r="BD91" s="388"/>
      <c r="BE91" s="388"/>
      <c r="BF91" s="388"/>
      <c r="BG91" s="388"/>
      <c r="BH91" s="388"/>
      <c r="BI91" s="388"/>
      <c r="BJ91" s="388"/>
      <c r="BK91" s="388"/>
      <c r="BL91" s="388"/>
      <c r="BM91" s="388"/>
      <c r="BN91" s="388"/>
      <c r="BO91" s="388"/>
      <c r="BP91" s="388"/>
      <c r="BQ91" s="388"/>
      <c r="BR91" s="388"/>
      <c r="BS91" s="388"/>
      <c r="BT91" s="388"/>
      <c r="BU91" s="388"/>
      <c r="BV91" s="388"/>
      <c r="BW91" s="388"/>
      <c r="BX91" s="388"/>
      <c r="BY91" s="388"/>
      <c r="BZ91" s="388"/>
    </row>
    <row r="92" spans="1:78" s="243" customFormat="1">
      <c r="A92" s="901">
        <v>68</v>
      </c>
      <c r="B92" s="866" t="s">
        <v>886</v>
      </c>
      <c r="C92" s="918"/>
      <c r="D92" s="894"/>
      <c r="E92" s="247"/>
      <c r="F92" s="247"/>
      <c r="G92" s="247"/>
      <c r="H92" s="247"/>
      <c r="I92" s="247"/>
      <c r="J92" s="247"/>
      <c r="K92" s="247"/>
      <c r="L92" s="247"/>
      <c r="M92" s="247"/>
      <c r="N92" s="247"/>
      <c r="O92" s="388"/>
      <c r="P92" s="388"/>
      <c r="Q92" s="388"/>
      <c r="R92" s="388"/>
      <c r="S92" s="388"/>
      <c r="T92" s="388"/>
      <c r="U92" s="388"/>
      <c r="V92" s="388"/>
      <c r="W92" s="388"/>
      <c r="X92" s="388"/>
      <c r="Y92" s="388"/>
      <c r="Z92" s="388"/>
      <c r="AA92" s="388"/>
      <c r="AB92" s="388"/>
      <c r="AC92" s="388"/>
      <c r="AD92" s="388"/>
      <c r="AE92" s="388"/>
      <c r="AF92" s="388"/>
      <c r="AG92" s="388"/>
      <c r="AH92" s="388"/>
      <c r="AI92" s="388"/>
      <c r="AJ92" s="388"/>
      <c r="AK92" s="388"/>
      <c r="AL92" s="388"/>
      <c r="AM92" s="388"/>
      <c r="AN92" s="388"/>
      <c r="AO92" s="388"/>
      <c r="AP92" s="388"/>
      <c r="AQ92" s="388"/>
      <c r="AR92" s="388"/>
      <c r="AS92" s="388"/>
      <c r="AT92" s="388"/>
      <c r="AU92" s="388"/>
      <c r="AV92" s="388"/>
      <c r="AW92" s="388"/>
      <c r="AX92" s="388"/>
      <c r="AY92" s="388"/>
      <c r="AZ92" s="388"/>
      <c r="BA92" s="388"/>
      <c r="BB92" s="388"/>
      <c r="BC92" s="388"/>
      <c r="BD92" s="388"/>
      <c r="BE92" s="388"/>
      <c r="BF92" s="388"/>
      <c r="BG92" s="388"/>
      <c r="BH92" s="388"/>
      <c r="BI92" s="388"/>
      <c r="BJ92" s="388"/>
      <c r="BK92" s="388"/>
      <c r="BL92" s="388"/>
      <c r="BM92" s="388"/>
      <c r="BN92" s="388"/>
      <c r="BO92" s="388"/>
      <c r="BP92" s="388"/>
      <c r="BQ92" s="388"/>
      <c r="BR92" s="388"/>
      <c r="BS92" s="388"/>
      <c r="BT92" s="388"/>
      <c r="BU92" s="388"/>
      <c r="BV92" s="388"/>
      <c r="BW92" s="388"/>
      <c r="BX92" s="388"/>
      <c r="BY92" s="388"/>
      <c r="BZ92" s="388"/>
    </row>
    <row r="93" spans="1:78" s="243" customFormat="1">
      <c r="A93" s="901">
        <v>69</v>
      </c>
      <c r="B93" s="866" t="s">
        <v>885</v>
      </c>
      <c r="C93" s="918"/>
      <c r="D93" s="894"/>
      <c r="E93" s="247"/>
      <c r="F93" s="247"/>
      <c r="G93" s="247"/>
      <c r="H93" s="247"/>
      <c r="I93" s="247"/>
      <c r="J93" s="247"/>
      <c r="K93" s="247"/>
      <c r="L93" s="247"/>
      <c r="M93" s="247"/>
      <c r="N93" s="247"/>
      <c r="O93" s="388"/>
      <c r="P93" s="388"/>
      <c r="Q93" s="388"/>
      <c r="R93" s="388"/>
      <c r="S93" s="388"/>
      <c r="T93" s="388"/>
      <c r="U93" s="388"/>
      <c r="V93" s="388"/>
      <c r="W93" s="388"/>
      <c r="X93" s="388"/>
      <c r="Y93" s="388"/>
      <c r="Z93" s="388"/>
      <c r="AA93" s="388"/>
      <c r="AB93" s="388"/>
      <c r="AC93" s="388"/>
      <c r="AD93" s="388"/>
      <c r="AE93" s="388"/>
      <c r="AF93" s="388"/>
      <c r="AG93" s="388"/>
      <c r="AH93" s="388"/>
      <c r="AI93" s="388"/>
      <c r="AJ93" s="388"/>
      <c r="AK93" s="388"/>
      <c r="AL93" s="388"/>
      <c r="AM93" s="388"/>
      <c r="AN93" s="388"/>
      <c r="AO93" s="388"/>
      <c r="AP93" s="388"/>
      <c r="AQ93" s="388"/>
      <c r="AR93" s="388"/>
      <c r="AS93" s="388"/>
      <c r="AT93" s="388"/>
      <c r="AU93" s="388"/>
      <c r="AV93" s="388"/>
      <c r="AW93" s="388"/>
      <c r="AX93" s="388"/>
      <c r="AY93" s="388"/>
      <c r="AZ93" s="388"/>
      <c r="BA93" s="388"/>
      <c r="BB93" s="388"/>
      <c r="BC93" s="388"/>
      <c r="BD93" s="388"/>
      <c r="BE93" s="388"/>
      <c r="BF93" s="388"/>
      <c r="BG93" s="388"/>
      <c r="BH93" s="388"/>
      <c r="BI93" s="388"/>
      <c r="BJ93" s="388"/>
      <c r="BK93" s="388"/>
      <c r="BL93" s="388"/>
      <c r="BM93" s="388"/>
      <c r="BN93" s="388"/>
      <c r="BO93" s="388"/>
      <c r="BP93" s="388"/>
      <c r="BQ93" s="388"/>
      <c r="BR93" s="388"/>
      <c r="BS93" s="388"/>
      <c r="BT93" s="388"/>
      <c r="BU93" s="388"/>
      <c r="BV93" s="388"/>
      <c r="BW93" s="388"/>
      <c r="BX93" s="388"/>
      <c r="BY93" s="388"/>
      <c r="BZ93" s="388"/>
    </row>
    <row r="94" spans="1:78" s="243" customFormat="1">
      <c r="A94" s="901">
        <v>70</v>
      </c>
      <c r="B94" s="866" t="s">
        <v>884</v>
      </c>
      <c r="C94" s="918"/>
      <c r="D94" s="894"/>
      <c r="E94" s="247"/>
      <c r="F94" s="247"/>
      <c r="G94" s="247"/>
      <c r="H94" s="247"/>
      <c r="I94" s="247"/>
      <c r="J94" s="247"/>
      <c r="K94" s="247"/>
      <c r="L94" s="247"/>
      <c r="M94" s="247"/>
      <c r="N94" s="247"/>
      <c r="O94" s="388"/>
      <c r="P94" s="388"/>
      <c r="Q94" s="388"/>
      <c r="R94" s="388"/>
      <c r="S94" s="388"/>
      <c r="T94" s="388"/>
      <c r="U94" s="388"/>
      <c r="V94" s="388"/>
      <c r="W94" s="388"/>
      <c r="X94" s="388"/>
      <c r="Y94" s="388"/>
      <c r="Z94" s="388"/>
      <c r="AA94" s="388"/>
      <c r="AB94" s="388"/>
      <c r="AC94" s="388"/>
      <c r="AD94" s="388"/>
      <c r="AE94" s="388"/>
      <c r="AF94" s="388"/>
      <c r="AG94" s="388"/>
      <c r="AH94" s="388"/>
      <c r="AI94" s="388"/>
      <c r="AJ94" s="388"/>
      <c r="AK94" s="388"/>
      <c r="AL94" s="388"/>
      <c r="AM94" s="388"/>
      <c r="AN94" s="388"/>
      <c r="AO94" s="388"/>
      <c r="AP94" s="388"/>
      <c r="AQ94" s="388"/>
      <c r="AR94" s="388"/>
      <c r="AS94" s="388"/>
      <c r="AT94" s="388"/>
      <c r="AU94" s="388"/>
      <c r="AV94" s="388"/>
      <c r="AW94" s="388"/>
      <c r="AX94" s="388"/>
      <c r="AY94" s="388"/>
      <c r="AZ94" s="388"/>
      <c r="BA94" s="388"/>
      <c r="BB94" s="388"/>
      <c r="BC94" s="388"/>
      <c r="BD94" s="388"/>
      <c r="BE94" s="388"/>
      <c r="BF94" s="388"/>
      <c r="BG94" s="388"/>
      <c r="BH94" s="388"/>
      <c r="BI94" s="388"/>
      <c r="BJ94" s="388"/>
      <c r="BK94" s="388"/>
      <c r="BL94" s="388"/>
      <c r="BM94" s="388"/>
      <c r="BN94" s="388"/>
      <c r="BO94" s="388"/>
      <c r="BP94" s="388"/>
      <c r="BQ94" s="388"/>
      <c r="BR94" s="388"/>
      <c r="BS94" s="388"/>
      <c r="BT94" s="388"/>
      <c r="BU94" s="388"/>
      <c r="BV94" s="388"/>
      <c r="BW94" s="388"/>
      <c r="BX94" s="388"/>
      <c r="BY94" s="388"/>
      <c r="BZ94" s="388"/>
    </row>
    <row r="95" spans="1:78" s="243" customFormat="1">
      <c r="A95" s="899">
        <v>71</v>
      </c>
      <c r="B95" s="908" t="str">
        <f>"Additional tier 1 capital before deductions"</f>
        <v>Additional tier 1 capital before deductions</v>
      </c>
      <c r="C95" s="247"/>
      <c r="D95" s="894"/>
      <c r="E95" s="916"/>
      <c r="F95" s="916"/>
      <c r="G95" s="916"/>
      <c r="H95" s="916"/>
      <c r="I95" s="916"/>
      <c r="J95" s="916"/>
      <c r="K95" s="916"/>
      <c r="L95" s="916"/>
      <c r="M95" s="916"/>
      <c r="N95" s="916"/>
      <c r="O95" s="388"/>
      <c r="P95" s="388"/>
      <c r="Q95" s="388"/>
      <c r="R95" s="388"/>
      <c r="S95" s="388"/>
      <c r="T95" s="388"/>
      <c r="U95" s="388"/>
      <c r="V95" s="388"/>
      <c r="W95" s="388"/>
      <c r="X95" s="388"/>
      <c r="Y95" s="388"/>
      <c r="Z95" s="388"/>
      <c r="AA95" s="388"/>
      <c r="AB95" s="388"/>
      <c r="AC95" s="388"/>
      <c r="AD95" s="388"/>
      <c r="AE95" s="388"/>
      <c r="AF95" s="388"/>
      <c r="AG95" s="388"/>
      <c r="AH95" s="388"/>
      <c r="AI95" s="388"/>
      <c r="AJ95" s="388"/>
      <c r="AK95" s="388"/>
      <c r="AL95" s="388"/>
      <c r="AM95" s="388"/>
      <c r="AN95" s="388"/>
      <c r="AO95" s="388"/>
      <c r="AP95" s="388"/>
      <c r="AQ95" s="388"/>
      <c r="AR95" s="388"/>
      <c r="AS95" s="388"/>
      <c r="AT95" s="388"/>
      <c r="AU95" s="388"/>
      <c r="AV95" s="388"/>
      <c r="AW95" s="388"/>
      <c r="AX95" s="388"/>
      <c r="AY95" s="388"/>
      <c r="AZ95" s="388"/>
      <c r="BA95" s="388"/>
      <c r="BB95" s="388"/>
      <c r="BC95" s="388"/>
      <c r="BD95" s="388"/>
      <c r="BE95" s="388"/>
      <c r="BF95" s="388"/>
      <c r="BG95" s="388"/>
      <c r="BH95" s="388"/>
      <c r="BI95" s="388"/>
      <c r="BJ95" s="388"/>
      <c r="BK95" s="388"/>
      <c r="BL95" s="388"/>
      <c r="BM95" s="388"/>
      <c r="BN95" s="388"/>
      <c r="BO95" s="388"/>
      <c r="BP95" s="388"/>
      <c r="BQ95" s="388"/>
      <c r="BR95" s="388"/>
      <c r="BS95" s="388"/>
      <c r="BT95" s="388"/>
      <c r="BU95" s="388"/>
      <c r="BV95" s="388"/>
      <c r="BW95" s="388"/>
      <c r="BX95" s="388"/>
      <c r="BY95" s="388"/>
      <c r="BZ95" s="388"/>
    </row>
    <row r="96" spans="1:78" s="243" customFormat="1">
      <c r="A96" s="901">
        <v>72</v>
      </c>
      <c r="B96" s="866" t="s">
        <v>883</v>
      </c>
      <c r="C96" s="918"/>
      <c r="D96" s="894"/>
      <c r="E96" s="353"/>
      <c r="F96" s="353"/>
      <c r="G96" s="353"/>
      <c r="H96" s="353"/>
      <c r="I96" s="353"/>
      <c r="J96" s="353"/>
      <c r="K96" s="353"/>
      <c r="L96" s="353"/>
      <c r="M96" s="353"/>
      <c r="N96" s="353"/>
      <c r="O96" s="388"/>
      <c r="P96" s="388"/>
      <c r="Q96" s="388"/>
      <c r="R96" s="388"/>
      <c r="S96" s="388"/>
      <c r="T96" s="388"/>
      <c r="U96" s="388"/>
      <c r="V96" s="388"/>
      <c r="W96" s="388"/>
      <c r="X96" s="388"/>
      <c r="Y96" s="388"/>
      <c r="Z96" s="388"/>
      <c r="AA96" s="388"/>
      <c r="AB96" s="388"/>
      <c r="AC96" s="388"/>
      <c r="AD96" s="388"/>
      <c r="AE96" s="388"/>
      <c r="AF96" s="388"/>
      <c r="AG96" s="388"/>
      <c r="AH96" s="388"/>
      <c r="AI96" s="388"/>
      <c r="AJ96" s="388"/>
      <c r="AK96" s="388"/>
      <c r="AL96" s="388"/>
      <c r="AM96" s="388"/>
      <c r="AN96" s="388"/>
      <c r="AO96" s="388"/>
      <c r="AP96" s="388"/>
      <c r="AQ96" s="388"/>
      <c r="AR96" s="388"/>
      <c r="AS96" s="388"/>
      <c r="AT96" s="388"/>
      <c r="AU96" s="388"/>
      <c r="AV96" s="388"/>
      <c r="AW96" s="388"/>
      <c r="AX96" s="388"/>
      <c r="AY96" s="388"/>
      <c r="AZ96" s="388"/>
      <c r="BA96" s="388"/>
      <c r="BB96" s="388"/>
      <c r="BC96" s="388"/>
      <c r="BD96" s="388"/>
      <c r="BE96" s="388"/>
      <c r="BF96" s="388"/>
      <c r="BG96" s="388"/>
      <c r="BH96" s="388"/>
      <c r="BI96" s="388"/>
      <c r="BJ96" s="388"/>
      <c r="BK96" s="388"/>
      <c r="BL96" s="388"/>
      <c r="BM96" s="388"/>
      <c r="BN96" s="388"/>
      <c r="BO96" s="388"/>
      <c r="BP96" s="388"/>
      <c r="BQ96" s="388"/>
      <c r="BR96" s="388"/>
      <c r="BS96" s="388"/>
      <c r="BT96" s="388"/>
      <c r="BU96" s="388"/>
      <c r="BV96" s="388"/>
      <c r="BW96" s="388"/>
      <c r="BX96" s="388"/>
      <c r="BY96" s="388"/>
      <c r="BZ96" s="388"/>
    </row>
    <row r="97" spans="1:78" s="243" customFormat="1">
      <c r="A97" s="899">
        <v>73</v>
      </c>
      <c r="B97" s="908" t="str">
        <f>"Additional tier 1 capital"</f>
        <v>Additional tier 1 capital</v>
      </c>
      <c r="C97" s="247"/>
      <c r="D97" s="894"/>
      <c r="E97" s="916"/>
      <c r="F97" s="916"/>
      <c r="G97" s="916"/>
      <c r="H97" s="916"/>
      <c r="I97" s="916"/>
      <c r="J97" s="916"/>
      <c r="K97" s="916"/>
      <c r="L97" s="916"/>
      <c r="M97" s="916"/>
      <c r="N97" s="916"/>
      <c r="O97" s="388"/>
      <c r="P97" s="388"/>
      <c r="Q97" s="388"/>
      <c r="R97" s="388"/>
      <c r="S97" s="388"/>
      <c r="T97" s="388"/>
      <c r="U97" s="388"/>
      <c r="V97" s="388"/>
      <c r="W97" s="388"/>
      <c r="X97" s="388"/>
      <c r="Y97" s="388"/>
      <c r="Z97" s="388"/>
      <c r="AA97" s="388"/>
      <c r="AB97" s="388"/>
      <c r="AC97" s="388"/>
      <c r="AD97" s="388"/>
      <c r="AE97" s="388"/>
      <c r="AF97" s="388"/>
      <c r="AG97" s="388"/>
      <c r="AH97" s="388"/>
      <c r="AI97" s="388"/>
      <c r="AJ97" s="388"/>
      <c r="AK97" s="388"/>
      <c r="AL97" s="388"/>
      <c r="AM97" s="388"/>
      <c r="AN97" s="388"/>
      <c r="AO97" s="388"/>
      <c r="AP97" s="388"/>
      <c r="AQ97" s="388"/>
      <c r="AR97" s="388"/>
      <c r="AS97" s="388"/>
      <c r="AT97" s="388"/>
      <c r="AU97" s="388"/>
      <c r="AV97" s="388"/>
      <c r="AW97" s="388"/>
      <c r="AX97" s="388"/>
      <c r="AY97" s="388"/>
      <c r="AZ97" s="388"/>
      <c r="BA97" s="388"/>
      <c r="BB97" s="388"/>
      <c r="BC97" s="388"/>
      <c r="BD97" s="388"/>
      <c r="BE97" s="388"/>
      <c r="BF97" s="388"/>
      <c r="BG97" s="388"/>
      <c r="BH97" s="388"/>
      <c r="BI97" s="388"/>
      <c r="BJ97" s="388"/>
      <c r="BK97" s="388"/>
      <c r="BL97" s="388"/>
      <c r="BM97" s="388"/>
      <c r="BN97" s="388"/>
      <c r="BO97" s="388"/>
      <c r="BP97" s="388"/>
      <c r="BQ97" s="388"/>
      <c r="BR97" s="388"/>
      <c r="BS97" s="388"/>
      <c r="BT97" s="388"/>
      <c r="BU97" s="388"/>
      <c r="BV97" s="388"/>
      <c r="BW97" s="388"/>
      <c r="BX97" s="388"/>
      <c r="BY97" s="388"/>
      <c r="BZ97" s="388"/>
    </row>
    <row r="98" spans="1:78" s="243" customFormat="1">
      <c r="A98" s="903"/>
      <c r="B98" s="913"/>
      <c r="C98" s="889"/>
      <c r="D98" s="895"/>
      <c r="E98" s="886"/>
      <c r="F98" s="886"/>
      <c r="G98" s="886"/>
      <c r="H98" s="886"/>
      <c r="I98" s="886"/>
      <c r="J98" s="886"/>
      <c r="K98" s="886"/>
      <c r="L98" s="886"/>
      <c r="M98" s="886"/>
      <c r="N98" s="886"/>
      <c r="O98" s="388"/>
      <c r="P98" s="388"/>
      <c r="Q98" s="388"/>
      <c r="R98" s="388"/>
      <c r="S98" s="388"/>
      <c r="T98" s="388"/>
      <c r="U98" s="388"/>
      <c r="V98" s="388"/>
      <c r="W98" s="388"/>
      <c r="X98" s="388"/>
      <c r="Y98" s="388"/>
      <c r="Z98" s="388"/>
      <c r="AA98" s="388"/>
      <c r="AB98" s="388"/>
      <c r="AC98" s="388"/>
      <c r="AD98" s="388"/>
      <c r="AE98" s="388"/>
      <c r="AF98" s="388"/>
      <c r="AG98" s="388"/>
      <c r="AH98" s="388"/>
      <c r="AI98" s="388"/>
      <c r="AJ98" s="388"/>
      <c r="AK98" s="388"/>
      <c r="AL98" s="388"/>
      <c r="AM98" s="388"/>
      <c r="AN98" s="388"/>
      <c r="AO98" s="388"/>
      <c r="AP98" s="388"/>
      <c r="AQ98" s="388"/>
      <c r="AR98" s="388"/>
      <c r="AS98" s="388"/>
      <c r="AT98" s="388"/>
      <c r="AU98" s="388"/>
      <c r="AV98" s="388"/>
      <c r="AW98" s="388"/>
      <c r="AX98" s="388"/>
      <c r="AY98" s="388"/>
      <c r="AZ98" s="388"/>
      <c r="BA98" s="388"/>
      <c r="BB98" s="388"/>
      <c r="BC98" s="388"/>
      <c r="BD98" s="388"/>
      <c r="BE98" s="388"/>
      <c r="BF98" s="388"/>
      <c r="BG98" s="388"/>
      <c r="BH98" s="388"/>
      <c r="BI98" s="388"/>
      <c r="BJ98" s="388"/>
      <c r="BK98" s="388"/>
      <c r="BL98" s="388"/>
      <c r="BM98" s="388"/>
      <c r="BN98" s="388"/>
      <c r="BO98" s="388"/>
      <c r="BP98" s="388"/>
      <c r="BQ98" s="388"/>
      <c r="BR98" s="388"/>
      <c r="BS98" s="388"/>
      <c r="BT98" s="388"/>
      <c r="BU98" s="388"/>
      <c r="BV98" s="388"/>
      <c r="BW98" s="388"/>
      <c r="BX98" s="388"/>
      <c r="BY98" s="388"/>
      <c r="BZ98" s="388"/>
    </row>
    <row r="99" spans="1:78" s="243" customFormat="1">
      <c r="A99" s="903"/>
      <c r="B99" s="911" t="s">
        <v>41</v>
      </c>
      <c r="C99" s="889"/>
      <c r="D99" s="895"/>
      <c r="E99" s="886"/>
      <c r="F99" s="886"/>
      <c r="G99" s="886"/>
      <c r="H99" s="886"/>
      <c r="I99" s="886"/>
      <c r="J99" s="886"/>
      <c r="K99" s="886"/>
      <c r="L99" s="886"/>
      <c r="M99" s="886"/>
      <c r="N99" s="886"/>
      <c r="O99" s="388"/>
      <c r="P99" s="388"/>
      <c r="Q99" s="388"/>
      <c r="R99" s="388"/>
      <c r="S99" s="388"/>
      <c r="T99" s="388"/>
      <c r="U99" s="388"/>
      <c r="V99" s="388"/>
      <c r="W99" s="388"/>
      <c r="X99" s="388"/>
      <c r="Y99" s="388"/>
      <c r="Z99" s="388"/>
      <c r="AA99" s="388"/>
      <c r="AB99" s="388"/>
      <c r="AC99" s="388"/>
      <c r="AD99" s="388"/>
      <c r="AE99" s="388"/>
      <c r="AF99" s="388"/>
      <c r="AG99" s="388"/>
      <c r="AH99" s="388"/>
      <c r="AI99" s="388"/>
      <c r="AJ99" s="388"/>
      <c r="AK99" s="388"/>
      <c r="AL99" s="388"/>
      <c r="AM99" s="388"/>
      <c r="AN99" s="388"/>
      <c r="AO99" s="388"/>
      <c r="AP99" s="388"/>
      <c r="AQ99" s="388"/>
      <c r="AR99" s="388"/>
      <c r="AS99" s="388"/>
      <c r="AT99" s="388"/>
      <c r="AU99" s="388"/>
      <c r="AV99" s="388"/>
      <c r="AW99" s="388"/>
      <c r="AX99" s="388"/>
      <c r="AY99" s="388"/>
      <c r="AZ99" s="388"/>
      <c r="BA99" s="388"/>
      <c r="BB99" s="388"/>
      <c r="BC99" s="388"/>
      <c r="BD99" s="388"/>
      <c r="BE99" s="388"/>
      <c r="BF99" s="388"/>
      <c r="BG99" s="388"/>
      <c r="BH99" s="388"/>
      <c r="BI99" s="388"/>
      <c r="BJ99" s="388"/>
      <c r="BK99" s="388"/>
      <c r="BL99" s="388"/>
      <c r="BM99" s="388"/>
      <c r="BN99" s="388"/>
      <c r="BO99" s="388"/>
      <c r="BP99" s="388"/>
      <c r="BQ99" s="388"/>
      <c r="BR99" s="388"/>
      <c r="BS99" s="388"/>
      <c r="BT99" s="388"/>
      <c r="BU99" s="388"/>
      <c r="BV99" s="388"/>
      <c r="BW99" s="388"/>
      <c r="BX99" s="388"/>
      <c r="BY99" s="388"/>
      <c r="BZ99" s="388"/>
    </row>
    <row r="100" spans="1:78" s="243" customFormat="1">
      <c r="A100" s="899">
        <v>74</v>
      </c>
      <c r="B100" s="906" t="str">
        <f>"Tier 1 capital (sum of items "&amp;A89&amp;" and "&amp;A97&amp;")"</f>
        <v>Tier 1 capital (sum of items 67 and 73)</v>
      </c>
      <c r="C100" s="917"/>
      <c r="D100" s="894"/>
      <c r="E100" s="904">
        <f t="shared" ref="E100:N100" si="15">E89+E97</f>
        <v>0</v>
      </c>
      <c r="F100" s="904">
        <f t="shared" si="15"/>
        <v>0</v>
      </c>
      <c r="G100" s="904">
        <f t="shared" si="15"/>
        <v>0</v>
      </c>
      <c r="H100" s="904">
        <f t="shared" si="15"/>
        <v>0</v>
      </c>
      <c r="I100" s="904">
        <f t="shared" si="15"/>
        <v>0</v>
      </c>
      <c r="J100" s="904">
        <f t="shared" si="15"/>
        <v>0</v>
      </c>
      <c r="K100" s="904">
        <f t="shared" si="15"/>
        <v>0</v>
      </c>
      <c r="L100" s="904">
        <f t="shared" si="15"/>
        <v>0</v>
      </c>
      <c r="M100" s="904">
        <f t="shared" si="15"/>
        <v>0</v>
      </c>
      <c r="N100" s="904">
        <f t="shared" si="15"/>
        <v>0</v>
      </c>
      <c r="O100" s="388"/>
      <c r="P100" s="388"/>
      <c r="Q100" s="388"/>
      <c r="R100" s="388"/>
      <c r="S100" s="388"/>
      <c r="T100" s="388"/>
      <c r="U100" s="388"/>
      <c r="V100" s="388"/>
      <c r="W100" s="388"/>
      <c r="X100" s="388"/>
      <c r="Y100" s="388"/>
      <c r="Z100" s="388"/>
      <c r="AA100" s="388"/>
      <c r="AB100" s="388"/>
      <c r="AC100" s="388"/>
      <c r="AD100" s="388"/>
      <c r="AE100" s="388"/>
      <c r="AF100" s="388"/>
      <c r="AG100" s="388"/>
      <c r="AH100" s="388"/>
      <c r="AI100" s="388"/>
      <c r="AJ100" s="388"/>
      <c r="AK100" s="388"/>
      <c r="AL100" s="388"/>
      <c r="AM100" s="388"/>
      <c r="AN100" s="388"/>
      <c r="AO100" s="388"/>
      <c r="AP100" s="388"/>
      <c r="AQ100" s="388"/>
      <c r="AR100" s="388"/>
      <c r="AS100" s="388"/>
      <c r="AT100" s="388"/>
      <c r="AU100" s="388"/>
      <c r="AV100" s="388"/>
      <c r="AW100" s="388"/>
      <c r="AX100" s="388"/>
      <c r="AY100" s="388"/>
      <c r="AZ100" s="388"/>
      <c r="BA100" s="388"/>
      <c r="BB100" s="388"/>
      <c r="BC100" s="388"/>
      <c r="BD100" s="388"/>
      <c r="BE100" s="388"/>
      <c r="BF100" s="388"/>
      <c r="BG100" s="388"/>
      <c r="BH100" s="388"/>
      <c r="BI100" s="388"/>
      <c r="BJ100" s="388"/>
      <c r="BK100" s="388"/>
      <c r="BL100" s="388"/>
      <c r="BM100" s="388"/>
      <c r="BN100" s="388"/>
      <c r="BO100" s="388"/>
      <c r="BP100" s="388"/>
      <c r="BQ100" s="388"/>
      <c r="BR100" s="388"/>
      <c r="BS100" s="388"/>
      <c r="BT100" s="388"/>
      <c r="BU100" s="388"/>
      <c r="BV100" s="388"/>
      <c r="BW100" s="388"/>
      <c r="BX100" s="388"/>
      <c r="BY100" s="388"/>
      <c r="BZ100" s="388"/>
    </row>
    <row r="101" spans="1:78" s="243" customFormat="1">
      <c r="A101" s="903"/>
      <c r="B101" s="913"/>
      <c r="C101" s="889"/>
      <c r="D101" s="895"/>
      <c r="E101" s="886"/>
      <c r="F101" s="886"/>
      <c r="G101" s="886"/>
      <c r="H101" s="886"/>
      <c r="I101" s="886"/>
      <c r="J101" s="886"/>
      <c r="K101" s="886"/>
      <c r="L101" s="886"/>
      <c r="M101" s="886"/>
      <c r="N101" s="886"/>
      <c r="O101" s="388"/>
      <c r="P101" s="388"/>
      <c r="Q101" s="388"/>
      <c r="R101" s="388"/>
      <c r="S101" s="388"/>
      <c r="T101" s="388"/>
      <c r="U101" s="388"/>
      <c r="V101" s="388"/>
      <c r="W101" s="388"/>
      <c r="X101" s="388"/>
      <c r="Y101" s="388"/>
      <c r="Z101" s="388"/>
      <c r="AA101" s="388"/>
      <c r="AB101" s="388"/>
      <c r="AC101" s="388"/>
      <c r="AD101" s="388"/>
      <c r="AE101" s="388"/>
      <c r="AF101" s="388"/>
      <c r="AG101" s="388"/>
      <c r="AH101" s="388"/>
      <c r="AI101" s="388"/>
      <c r="AJ101" s="388"/>
      <c r="AK101" s="388"/>
      <c r="AL101" s="388"/>
      <c r="AM101" s="388"/>
      <c r="AN101" s="388"/>
      <c r="AO101" s="388"/>
      <c r="AP101" s="388"/>
      <c r="AQ101" s="388"/>
      <c r="AR101" s="388"/>
      <c r="AS101" s="388"/>
      <c r="AT101" s="388"/>
      <c r="AU101" s="388"/>
      <c r="AV101" s="388"/>
      <c r="AW101" s="388"/>
      <c r="AX101" s="388"/>
      <c r="AY101" s="388"/>
      <c r="AZ101" s="388"/>
      <c r="BA101" s="388"/>
      <c r="BB101" s="388"/>
      <c r="BC101" s="388"/>
      <c r="BD101" s="388"/>
      <c r="BE101" s="388"/>
      <c r="BF101" s="388"/>
      <c r="BG101" s="388"/>
      <c r="BH101" s="388"/>
      <c r="BI101" s="388"/>
      <c r="BJ101" s="388"/>
      <c r="BK101" s="388"/>
      <c r="BL101" s="388"/>
      <c r="BM101" s="388"/>
      <c r="BN101" s="388"/>
      <c r="BO101" s="388"/>
      <c r="BP101" s="388"/>
      <c r="BQ101" s="388"/>
      <c r="BR101" s="388"/>
      <c r="BS101" s="388"/>
      <c r="BT101" s="388"/>
      <c r="BU101" s="388"/>
      <c r="BV101" s="388"/>
      <c r="BW101" s="388"/>
      <c r="BX101" s="388"/>
      <c r="BY101" s="388"/>
      <c r="BZ101" s="388"/>
    </row>
    <row r="102" spans="1:78" s="243" customFormat="1">
      <c r="A102" s="903"/>
      <c r="B102" s="911" t="s">
        <v>882</v>
      </c>
      <c r="C102" s="889"/>
      <c r="D102" s="895"/>
      <c r="E102" s="886"/>
      <c r="F102" s="886"/>
      <c r="G102" s="886"/>
      <c r="H102" s="886"/>
      <c r="I102" s="886"/>
      <c r="J102" s="886"/>
      <c r="K102" s="886"/>
      <c r="L102" s="886"/>
      <c r="M102" s="886"/>
      <c r="N102" s="886"/>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c r="AN102" s="388"/>
      <c r="AO102" s="388"/>
      <c r="AP102" s="388"/>
      <c r="AQ102" s="388"/>
      <c r="AR102" s="388"/>
      <c r="AS102" s="388"/>
      <c r="AT102" s="388"/>
      <c r="AU102" s="388"/>
      <c r="AV102" s="388"/>
      <c r="AW102" s="388"/>
      <c r="AX102" s="388"/>
      <c r="AY102" s="388"/>
      <c r="AZ102" s="388"/>
      <c r="BA102" s="388"/>
      <c r="BB102" s="388"/>
      <c r="BC102" s="388"/>
      <c r="BD102" s="388"/>
      <c r="BE102" s="388"/>
      <c r="BF102" s="388"/>
      <c r="BG102" s="388"/>
      <c r="BH102" s="388"/>
      <c r="BI102" s="388"/>
      <c r="BJ102" s="388"/>
      <c r="BK102" s="388"/>
      <c r="BL102" s="388"/>
      <c r="BM102" s="388"/>
      <c r="BN102" s="388"/>
      <c r="BO102" s="388"/>
      <c r="BP102" s="388"/>
      <c r="BQ102" s="388"/>
      <c r="BR102" s="388"/>
      <c r="BS102" s="388"/>
      <c r="BT102" s="388"/>
      <c r="BU102" s="388"/>
      <c r="BV102" s="388"/>
      <c r="BW102" s="388"/>
      <c r="BX102" s="388"/>
      <c r="BY102" s="388"/>
      <c r="BZ102" s="388"/>
    </row>
    <row r="103" spans="1:78" s="243" customFormat="1">
      <c r="A103" s="901">
        <v>75</v>
      </c>
      <c r="B103" s="866" t="s">
        <v>881</v>
      </c>
      <c r="C103" s="889"/>
      <c r="D103" s="894"/>
      <c r="E103" s="385"/>
      <c r="F103" s="385"/>
      <c r="G103" s="385"/>
      <c r="H103" s="385"/>
      <c r="I103" s="385"/>
      <c r="J103" s="385"/>
      <c r="K103" s="385"/>
      <c r="L103" s="385"/>
      <c r="M103" s="385"/>
      <c r="N103" s="385"/>
      <c r="O103" s="388"/>
      <c r="P103" s="388"/>
      <c r="Q103" s="388"/>
      <c r="R103" s="388"/>
      <c r="S103" s="388"/>
      <c r="T103" s="388"/>
      <c r="U103" s="388"/>
      <c r="V103" s="388"/>
      <c r="W103" s="388"/>
      <c r="X103" s="388"/>
      <c r="Y103" s="388"/>
      <c r="Z103" s="388"/>
      <c r="AA103" s="388"/>
      <c r="AB103" s="388"/>
      <c r="AC103" s="388"/>
      <c r="AD103" s="388"/>
      <c r="AE103" s="388"/>
      <c r="AF103" s="388"/>
      <c r="AG103" s="388"/>
      <c r="AH103" s="388"/>
      <c r="AI103" s="388"/>
      <c r="AJ103" s="388"/>
      <c r="AK103" s="388"/>
      <c r="AL103" s="388"/>
      <c r="AM103" s="388"/>
      <c r="AN103" s="388"/>
      <c r="AO103" s="388"/>
      <c r="AP103" s="388"/>
      <c r="AQ103" s="388"/>
      <c r="AR103" s="388"/>
      <c r="AS103" s="388"/>
      <c r="AT103" s="388"/>
      <c r="AU103" s="388"/>
      <c r="AV103" s="388"/>
      <c r="AW103" s="388"/>
      <c r="AX103" s="388"/>
      <c r="AY103" s="388"/>
      <c r="AZ103" s="388"/>
      <c r="BA103" s="388"/>
      <c r="BB103" s="388"/>
      <c r="BC103" s="388"/>
      <c r="BD103" s="388"/>
      <c r="BE103" s="388"/>
      <c r="BF103" s="388"/>
      <c r="BG103" s="388"/>
      <c r="BH103" s="388"/>
      <c r="BI103" s="388"/>
      <c r="BJ103" s="388"/>
      <c r="BK103" s="388"/>
      <c r="BL103" s="388"/>
      <c r="BM103" s="388"/>
      <c r="BN103" s="388"/>
      <c r="BO103" s="388"/>
      <c r="BP103" s="388"/>
      <c r="BQ103" s="388"/>
      <c r="BR103" s="388"/>
      <c r="BS103" s="388"/>
      <c r="BT103" s="388"/>
      <c r="BU103" s="388"/>
      <c r="BV103" s="388"/>
      <c r="BW103" s="388"/>
      <c r="BX103" s="388"/>
      <c r="BY103" s="388"/>
      <c r="BZ103" s="388"/>
    </row>
    <row r="104" spans="1:78" s="243" customFormat="1">
      <c r="A104" s="901">
        <v>76</v>
      </c>
      <c r="B104" s="866" t="s">
        <v>880</v>
      </c>
      <c r="C104" s="889"/>
      <c r="D104" s="894"/>
      <c r="E104" s="385"/>
      <c r="F104" s="385"/>
      <c r="G104" s="385"/>
      <c r="H104" s="385"/>
      <c r="I104" s="385"/>
      <c r="J104" s="385"/>
      <c r="K104" s="385"/>
      <c r="L104" s="385"/>
      <c r="M104" s="385"/>
      <c r="N104" s="385"/>
      <c r="O104" s="388"/>
      <c r="P104" s="388"/>
      <c r="Q104" s="388"/>
      <c r="R104" s="388"/>
      <c r="S104" s="388"/>
      <c r="T104" s="388"/>
      <c r="U104" s="388"/>
      <c r="V104" s="388"/>
      <c r="W104" s="388"/>
      <c r="X104" s="388"/>
      <c r="Y104" s="388"/>
      <c r="Z104" s="388"/>
      <c r="AA104" s="388"/>
      <c r="AB104" s="388"/>
      <c r="AC104" s="388"/>
      <c r="AD104" s="388"/>
      <c r="AE104" s="388"/>
      <c r="AF104" s="388"/>
      <c r="AG104" s="388"/>
      <c r="AH104" s="388"/>
      <c r="AI104" s="388"/>
      <c r="AJ104" s="388"/>
      <c r="AK104" s="388"/>
      <c r="AL104" s="388"/>
      <c r="AM104" s="388"/>
      <c r="AN104" s="388"/>
      <c r="AO104" s="388"/>
      <c r="AP104" s="388"/>
      <c r="AQ104" s="388"/>
      <c r="AR104" s="388"/>
      <c r="AS104" s="388"/>
      <c r="AT104" s="388"/>
      <c r="AU104" s="388"/>
      <c r="AV104" s="388"/>
      <c r="AW104" s="388"/>
      <c r="AX104" s="388"/>
      <c r="AY104" s="388"/>
      <c r="AZ104" s="388"/>
      <c r="BA104" s="388"/>
      <c r="BB104" s="388"/>
      <c r="BC104" s="388"/>
      <c r="BD104" s="388"/>
      <c r="BE104" s="388"/>
      <c r="BF104" s="388"/>
      <c r="BG104" s="388"/>
      <c r="BH104" s="388"/>
      <c r="BI104" s="388"/>
      <c r="BJ104" s="388"/>
      <c r="BK104" s="388"/>
      <c r="BL104" s="388"/>
      <c r="BM104" s="388"/>
      <c r="BN104" s="388"/>
      <c r="BO104" s="388"/>
      <c r="BP104" s="388"/>
      <c r="BQ104" s="388"/>
      <c r="BR104" s="388"/>
      <c r="BS104" s="388"/>
      <c r="BT104" s="388"/>
      <c r="BU104" s="388"/>
      <c r="BV104" s="388"/>
      <c r="BW104" s="388"/>
      <c r="BX104" s="388"/>
      <c r="BY104" s="388"/>
      <c r="BZ104" s="388"/>
    </row>
    <row r="105" spans="1:78" s="243" customFormat="1">
      <c r="A105" s="901">
        <v>77</v>
      </c>
      <c r="B105" s="866" t="s">
        <v>698</v>
      </c>
      <c r="C105" s="889"/>
      <c r="D105" s="894"/>
      <c r="E105" s="385"/>
      <c r="F105" s="385"/>
      <c r="G105" s="385"/>
      <c r="H105" s="385"/>
      <c r="I105" s="385"/>
      <c r="J105" s="385"/>
      <c r="K105" s="385"/>
      <c r="L105" s="385"/>
      <c r="M105" s="385"/>
      <c r="N105" s="385"/>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88"/>
      <c r="BR105" s="388"/>
      <c r="BS105" s="388"/>
      <c r="BT105" s="388"/>
      <c r="BU105" s="388"/>
      <c r="BV105" s="388"/>
      <c r="BW105" s="388"/>
      <c r="BX105" s="388"/>
      <c r="BY105" s="388"/>
      <c r="BZ105" s="388"/>
    </row>
    <row r="106" spans="1:78" s="243" customFormat="1">
      <c r="A106" s="901">
        <v>78</v>
      </c>
      <c r="B106" s="866" t="s">
        <v>879</v>
      </c>
      <c r="C106" s="889"/>
      <c r="D106" s="894"/>
      <c r="E106" s="385"/>
      <c r="F106" s="385"/>
      <c r="G106" s="385"/>
      <c r="H106" s="385"/>
      <c r="I106" s="385"/>
      <c r="J106" s="385"/>
      <c r="K106" s="385"/>
      <c r="L106" s="385"/>
      <c r="M106" s="385"/>
      <c r="N106" s="385"/>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88"/>
      <c r="BR106" s="388"/>
      <c r="BS106" s="388"/>
      <c r="BT106" s="388"/>
      <c r="BU106" s="388"/>
      <c r="BV106" s="388"/>
      <c r="BW106" s="388"/>
      <c r="BX106" s="388"/>
      <c r="BY106" s="388"/>
      <c r="BZ106" s="388"/>
    </row>
    <row r="107" spans="1:78" s="243" customFormat="1" ht="30">
      <c r="A107" s="901">
        <v>79</v>
      </c>
      <c r="B107" s="866" t="s">
        <v>1145</v>
      </c>
      <c r="C107" s="889"/>
      <c r="D107" s="894"/>
      <c r="E107" s="385"/>
      <c r="F107" s="385"/>
      <c r="G107" s="385"/>
      <c r="H107" s="385"/>
      <c r="I107" s="385"/>
      <c r="J107" s="385"/>
      <c r="K107" s="385"/>
      <c r="L107" s="385"/>
      <c r="M107" s="385"/>
      <c r="N107" s="385"/>
      <c r="O107" s="388"/>
      <c r="P107" s="388"/>
      <c r="Q107" s="388"/>
      <c r="R107" s="388"/>
      <c r="S107" s="388"/>
      <c r="T107" s="388"/>
      <c r="U107" s="388"/>
      <c r="V107" s="388"/>
      <c r="W107" s="388"/>
      <c r="X107" s="388"/>
      <c r="Y107" s="388"/>
      <c r="Z107" s="388"/>
      <c r="AA107" s="388"/>
      <c r="AB107" s="388"/>
      <c r="AC107" s="388"/>
      <c r="AD107" s="388"/>
      <c r="AE107" s="388"/>
      <c r="AF107" s="388"/>
      <c r="AG107" s="388"/>
      <c r="AH107" s="388"/>
      <c r="AI107" s="388"/>
      <c r="AJ107" s="388"/>
      <c r="AK107" s="388"/>
      <c r="AL107" s="388"/>
      <c r="AM107" s="388"/>
      <c r="AN107" s="388"/>
      <c r="AO107" s="388"/>
      <c r="AP107" s="388"/>
      <c r="AQ107" s="388"/>
      <c r="AR107" s="388"/>
      <c r="AS107" s="388"/>
      <c r="AT107" s="388"/>
      <c r="AU107" s="388"/>
      <c r="AV107" s="388"/>
      <c r="AW107" s="388"/>
      <c r="AX107" s="388"/>
      <c r="AY107" s="388"/>
      <c r="AZ107" s="388"/>
      <c r="BA107" s="388"/>
      <c r="BB107" s="388"/>
      <c r="BC107" s="388"/>
      <c r="BD107" s="388"/>
      <c r="BE107" s="388"/>
      <c r="BF107" s="388"/>
      <c r="BG107" s="388"/>
      <c r="BH107" s="388"/>
      <c r="BI107" s="388"/>
      <c r="BJ107" s="388"/>
      <c r="BK107" s="388"/>
      <c r="BL107" s="388"/>
      <c r="BM107" s="388"/>
      <c r="BN107" s="388"/>
      <c r="BO107" s="388"/>
      <c r="BP107" s="388"/>
      <c r="BQ107" s="388"/>
      <c r="BR107" s="388"/>
      <c r="BS107" s="388"/>
      <c r="BT107" s="388"/>
      <c r="BU107" s="388"/>
      <c r="BV107" s="388"/>
      <c r="BW107" s="388"/>
      <c r="BX107" s="388"/>
      <c r="BY107" s="388"/>
      <c r="BZ107" s="388"/>
    </row>
    <row r="108" spans="1:78" s="243" customFormat="1" ht="30">
      <c r="A108" s="901">
        <v>80</v>
      </c>
      <c r="B108" s="866" t="s">
        <v>878</v>
      </c>
      <c r="C108" s="889"/>
      <c r="D108" s="894"/>
      <c r="E108" s="385"/>
      <c r="F108" s="385"/>
      <c r="G108" s="385"/>
      <c r="H108" s="385"/>
      <c r="I108" s="385"/>
      <c r="J108" s="385"/>
      <c r="K108" s="385"/>
      <c r="L108" s="385"/>
      <c r="M108" s="385"/>
      <c r="N108" s="385"/>
      <c r="O108" s="388"/>
      <c r="P108" s="388"/>
      <c r="Q108" s="388"/>
      <c r="R108" s="388"/>
      <c r="S108" s="388"/>
      <c r="T108" s="388"/>
      <c r="U108" s="388"/>
      <c r="V108" s="388"/>
      <c r="W108" s="388"/>
      <c r="X108" s="388"/>
      <c r="Y108" s="388"/>
      <c r="Z108" s="388"/>
      <c r="AA108" s="388"/>
      <c r="AB108" s="388"/>
      <c r="AC108" s="388"/>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88"/>
      <c r="AY108" s="388"/>
      <c r="AZ108" s="388"/>
      <c r="BA108" s="388"/>
      <c r="BB108" s="388"/>
      <c r="BC108" s="388"/>
      <c r="BD108" s="388"/>
      <c r="BE108" s="388"/>
      <c r="BF108" s="388"/>
      <c r="BG108" s="388"/>
      <c r="BH108" s="388"/>
      <c r="BI108" s="388"/>
      <c r="BJ108" s="388"/>
      <c r="BK108" s="388"/>
      <c r="BL108" s="388"/>
      <c r="BM108" s="388"/>
      <c r="BN108" s="388"/>
      <c r="BO108" s="388"/>
      <c r="BP108" s="388"/>
      <c r="BQ108" s="388"/>
      <c r="BR108" s="388"/>
      <c r="BS108" s="388"/>
      <c r="BT108" s="388"/>
      <c r="BU108" s="388"/>
      <c r="BV108" s="388"/>
      <c r="BW108" s="388"/>
      <c r="BX108" s="388"/>
      <c r="BY108" s="388"/>
      <c r="BZ108" s="388"/>
    </row>
    <row r="109" spans="1:78" s="243" customFormat="1">
      <c r="A109" s="899">
        <v>81</v>
      </c>
      <c r="B109" s="908" t="str">
        <f>"Tier 2 capital before deductions"</f>
        <v>Tier 2 capital before deductions</v>
      </c>
      <c r="C109" s="886"/>
      <c r="D109" s="894"/>
      <c r="E109" s="916"/>
      <c r="F109" s="916"/>
      <c r="G109" s="916"/>
      <c r="H109" s="916"/>
      <c r="I109" s="916"/>
      <c r="J109" s="916"/>
      <c r="K109" s="916"/>
      <c r="L109" s="916"/>
      <c r="M109" s="916"/>
      <c r="N109" s="916"/>
      <c r="O109" s="388"/>
      <c r="P109" s="388"/>
      <c r="Q109" s="388"/>
      <c r="R109" s="388"/>
      <c r="S109" s="388"/>
      <c r="T109" s="388"/>
      <c r="U109" s="388"/>
      <c r="V109" s="388"/>
      <c r="W109" s="388"/>
      <c r="X109" s="388"/>
      <c r="Y109" s="388"/>
      <c r="Z109" s="388"/>
      <c r="AA109" s="388"/>
      <c r="AB109" s="388"/>
      <c r="AC109" s="388"/>
      <c r="AD109" s="388"/>
      <c r="AE109" s="388"/>
      <c r="AF109" s="388"/>
      <c r="AG109" s="388"/>
      <c r="AH109" s="388"/>
      <c r="AI109" s="388"/>
      <c r="AJ109" s="388"/>
      <c r="AK109" s="388"/>
      <c r="AL109" s="388"/>
      <c r="AM109" s="388"/>
      <c r="AN109" s="388"/>
      <c r="AO109" s="388"/>
      <c r="AP109" s="388"/>
      <c r="AQ109" s="388"/>
      <c r="AR109" s="388"/>
      <c r="AS109" s="388"/>
      <c r="AT109" s="388"/>
      <c r="AU109" s="388"/>
      <c r="AV109" s="388"/>
      <c r="AW109" s="388"/>
      <c r="AX109" s="388"/>
      <c r="AY109" s="388"/>
      <c r="AZ109" s="388"/>
      <c r="BA109" s="388"/>
      <c r="BB109" s="388"/>
      <c r="BC109" s="388"/>
      <c r="BD109" s="388"/>
      <c r="BE109" s="388"/>
      <c r="BF109" s="388"/>
      <c r="BG109" s="388"/>
      <c r="BH109" s="388"/>
      <c r="BI109" s="388"/>
      <c r="BJ109" s="388"/>
      <c r="BK109" s="388"/>
      <c r="BL109" s="388"/>
      <c r="BM109" s="388"/>
      <c r="BN109" s="388"/>
      <c r="BO109" s="388"/>
      <c r="BP109" s="388"/>
      <c r="BQ109" s="388"/>
      <c r="BR109" s="388"/>
      <c r="BS109" s="388"/>
      <c r="BT109" s="388"/>
      <c r="BU109" s="388"/>
      <c r="BV109" s="388"/>
      <c r="BW109" s="388"/>
      <c r="BX109" s="388"/>
      <c r="BY109" s="388"/>
      <c r="BZ109" s="388"/>
    </row>
    <row r="110" spans="1:78" s="243" customFormat="1" ht="30">
      <c r="A110" s="901">
        <v>82</v>
      </c>
      <c r="B110" s="866" t="str">
        <f>"(Advanced approaches that exit parallel run only): Tier 2 capital before deductions, reflective of transition procedures"</f>
        <v>(Advanced approaches that exit parallel run only): Tier 2 capital before deductions, reflective of transition procedures</v>
      </c>
      <c r="C110" s="889"/>
      <c r="D110" s="894"/>
      <c r="E110" s="353"/>
      <c r="F110" s="353"/>
      <c r="G110" s="353"/>
      <c r="H110" s="353"/>
      <c r="I110" s="353"/>
      <c r="J110" s="353"/>
      <c r="K110" s="353"/>
      <c r="L110" s="353"/>
      <c r="M110" s="353"/>
      <c r="N110" s="353"/>
      <c r="O110" s="388"/>
      <c r="P110" s="388"/>
      <c r="Q110" s="388"/>
      <c r="R110" s="388"/>
      <c r="S110" s="388"/>
      <c r="T110" s="388"/>
      <c r="U110" s="388"/>
      <c r="V110" s="388"/>
      <c r="W110" s="388"/>
      <c r="X110" s="388"/>
      <c r="Y110" s="388"/>
      <c r="Z110" s="388"/>
      <c r="AA110" s="388"/>
      <c r="AB110" s="388"/>
      <c r="AC110" s="388"/>
      <c r="AD110" s="388"/>
      <c r="AE110" s="388"/>
      <c r="AF110" s="388"/>
      <c r="AG110" s="388"/>
      <c r="AH110" s="388"/>
      <c r="AI110" s="388"/>
      <c r="AJ110" s="388"/>
      <c r="AK110" s="388"/>
      <c r="AL110" s="388"/>
      <c r="AM110" s="388"/>
      <c r="AN110" s="388"/>
      <c r="AO110" s="388"/>
      <c r="AP110" s="388"/>
      <c r="AQ110" s="388"/>
      <c r="AR110" s="388"/>
      <c r="AS110" s="388"/>
      <c r="AT110" s="388"/>
      <c r="AU110" s="388"/>
      <c r="AV110" s="388"/>
      <c r="AW110" s="388"/>
      <c r="AX110" s="388"/>
      <c r="AY110" s="388"/>
      <c r="AZ110" s="388"/>
      <c r="BA110" s="388"/>
      <c r="BB110" s="388"/>
      <c r="BC110" s="388"/>
      <c r="BD110" s="388"/>
      <c r="BE110" s="388"/>
      <c r="BF110" s="388"/>
      <c r="BG110" s="388"/>
      <c r="BH110" s="388"/>
      <c r="BI110" s="388"/>
      <c r="BJ110" s="388"/>
      <c r="BK110" s="388"/>
      <c r="BL110" s="388"/>
      <c r="BM110" s="388"/>
      <c r="BN110" s="388"/>
      <c r="BO110" s="388"/>
      <c r="BP110" s="388"/>
      <c r="BQ110" s="388"/>
      <c r="BR110" s="388"/>
      <c r="BS110" s="388"/>
      <c r="BT110" s="388"/>
      <c r="BU110" s="388"/>
      <c r="BV110" s="388"/>
      <c r="BW110" s="388"/>
      <c r="BX110" s="388"/>
      <c r="BY110" s="388"/>
      <c r="BZ110" s="388"/>
    </row>
    <row r="111" spans="1:78" s="243" customFormat="1">
      <c r="A111" s="901">
        <v>83</v>
      </c>
      <c r="B111" s="866" t="s">
        <v>877</v>
      </c>
      <c r="C111" s="889"/>
      <c r="D111" s="894"/>
      <c r="E111" s="915"/>
      <c r="F111" s="353"/>
      <c r="G111" s="353"/>
      <c r="H111" s="353"/>
      <c r="I111" s="353"/>
      <c r="J111" s="353"/>
      <c r="K111" s="353"/>
      <c r="L111" s="353"/>
      <c r="M111" s="353"/>
      <c r="N111" s="353"/>
      <c r="O111" s="388"/>
      <c r="P111" s="388"/>
      <c r="Q111" s="388"/>
      <c r="R111" s="388"/>
      <c r="S111" s="388"/>
      <c r="T111" s="388"/>
      <c r="U111" s="388"/>
      <c r="V111" s="388"/>
      <c r="W111" s="388"/>
      <c r="X111" s="388"/>
      <c r="Y111" s="388"/>
      <c r="Z111" s="388"/>
      <c r="AA111" s="388"/>
      <c r="AB111" s="388"/>
      <c r="AC111" s="388"/>
      <c r="AD111" s="388"/>
      <c r="AE111" s="388"/>
      <c r="AF111" s="388"/>
      <c r="AG111" s="388"/>
      <c r="AH111" s="388"/>
      <c r="AI111" s="388"/>
      <c r="AJ111" s="388"/>
      <c r="AK111" s="388"/>
      <c r="AL111" s="388"/>
      <c r="AM111" s="388"/>
      <c r="AN111" s="388"/>
      <c r="AO111" s="388"/>
      <c r="AP111" s="388"/>
      <c r="AQ111" s="388"/>
      <c r="AR111" s="388"/>
      <c r="AS111" s="388"/>
      <c r="AT111" s="388"/>
      <c r="AU111" s="388"/>
      <c r="AV111" s="388"/>
      <c r="AW111" s="388"/>
      <c r="AX111" s="388"/>
      <c r="AY111" s="388"/>
      <c r="AZ111" s="388"/>
      <c r="BA111" s="388"/>
      <c r="BB111" s="388"/>
      <c r="BC111" s="388"/>
      <c r="BD111" s="388"/>
      <c r="BE111" s="388"/>
      <c r="BF111" s="388"/>
      <c r="BG111" s="388"/>
      <c r="BH111" s="388"/>
      <c r="BI111" s="388"/>
      <c r="BJ111" s="388"/>
      <c r="BK111" s="388"/>
      <c r="BL111" s="388"/>
      <c r="BM111" s="388"/>
      <c r="BN111" s="388"/>
      <c r="BO111" s="388"/>
      <c r="BP111" s="388"/>
      <c r="BQ111" s="388"/>
      <c r="BR111" s="388"/>
      <c r="BS111" s="388"/>
      <c r="BT111" s="388"/>
      <c r="BU111" s="388"/>
      <c r="BV111" s="388"/>
      <c r="BW111" s="388"/>
      <c r="BX111" s="388"/>
      <c r="BY111" s="388"/>
      <c r="BZ111" s="388"/>
    </row>
    <row r="112" spans="1:78" s="243" customFormat="1">
      <c r="A112" s="899">
        <v>84</v>
      </c>
      <c r="B112" s="908" t="str">
        <f>"Tier 2 capital"</f>
        <v>Tier 2 capital</v>
      </c>
      <c r="C112" s="886"/>
      <c r="D112" s="894"/>
      <c r="E112" s="898"/>
      <c r="F112" s="898"/>
      <c r="G112" s="898"/>
      <c r="H112" s="898"/>
      <c r="I112" s="898"/>
      <c r="J112" s="898"/>
      <c r="K112" s="898"/>
      <c r="L112" s="898"/>
      <c r="M112" s="898"/>
      <c r="N112" s="898"/>
      <c r="O112" s="388"/>
      <c r="P112" s="388"/>
      <c r="Q112" s="388"/>
      <c r="R112" s="388"/>
      <c r="S112" s="388"/>
      <c r="T112" s="388"/>
      <c r="U112" s="388"/>
      <c r="V112" s="388"/>
      <c r="W112" s="388"/>
      <c r="X112" s="388"/>
      <c r="Y112" s="388"/>
      <c r="Z112" s="388"/>
      <c r="AA112" s="388"/>
      <c r="AB112" s="388"/>
      <c r="AC112" s="388"/>
      <c r="AD112" s="388"/>
      <c r="AE112" s="388"/>
      <c r="AF112" s="388"/>
      <c r="AG112" s="388"/>
      <c r="AH112" s="388"/>
      <c r="AI112" s="388"/>
      <c r="AJ112" s="388"/>
      <c r="AK112" s="388"/>
      <c r="AL112" s="388"/>
      <c r="AM112" s="388"/>
      <c r="AN112" s="388"/>
      <c r="AO112" s="388"/>
      <c r="AP112" s="388"/>
      <c r="AQ112" s="388"/>
      <c r="AR112" s="388"/>
      <c r="AS112" s="388"/>
      <c r="AT112" s="388"/>
      <c r="AU112" s="388"/>
      <c r="AV112" s="388"/>
      <c r="AW112" s="388"/>
      <c r="AX112" s="388"/>
      <c r="AY112" s="388"/>
      <c r="AZ112" s="388"/>
      <c r="BA112" s="388"/>
      <c r="BB112" s="388"/>
      <c r="BC112" s="388"/>
      <c r="BD112" s="388"/>
      <c r="BE112" s="388"/>
      <c r="BF112" s="388"/>
      <c r="BG112" s="388"/>
      <c r="BH112" s="388"/>
      <c r="BI112" s="388"/>
      <c r="BJ112" s="388"/>
      <c r="BK112" s="388"/>
      <c r="BL112" s="388"/>
      <c r="BM112" s="388"/>
      <c r="BN112" s="388"/>
      <c r="BO112" s="388"/>
      <c r="BP112" s="388"/>
      <c r="BQ112" s="388"/>
      <c r="BR112" s="388"/>
      <c r="BS112" s="388"/>
      <c r="BT112" s="388"/>
      <c r="BU112" s="388"/>
      <c r="BV112" s="388"/>
      <c r="BW112" s="388"/>
      <c r="BX112" s="388"/>
      <c r="BY112" s="388"/>
      <c r="BZ112" s="388"/>
    </row>
    <row r="113" spans="1:78" s="243" customFormat="1" ht="30">
      <c r="A113" s="901">
        <v>85</v>
      </c>
      <c r="B113" s="866" t="str">
        <f>"(Advanced approaches that exit parallel run only): Tier 2 capital, reflective of transition procedures"</f>
        <v>(Advanced approaches that exit parallel run only): Tier 2 capital, reflective of transition procedures</v>
      </c>
      <c r="C113" s="889"/>
      <c r="D113" s="894"/>
      <c r="E113" s="353"/>
      <c r="F113" s="353"/>
      <c r="G113" s="353"/>
      <c r="H113" s="353"/>
      <c r="I113" s="353"/>
      <c r="J113" s="353"/>
      <c r="K113" s="353"/>
      <c r="L113" s="353"/>
      <c r="M113" s="353"/>
      <c r="N113" s="353"/>
      <c r="O113" s="388"/>
      <c r="P113" s="388"/>
      <c r="Q113" s="388"/>
      <c r="R113" s="388"/>
      <c r="S113" s="388"/>
      <c r="T113" s="388"/>
      <c r="U113" s="388"/>
      <c r="V113" s="388"/>
      <c r="W113" s="388"/>
      <c r="X113" s="388"/>
      <c r="Y113" s="388"/>
      <c r="Z113" s="388"/>
      <c r="AA113" s="388"/>
      <c r="AB113" s="388"/>
      <c r="AC113" s="388"/>
      <c r="AD113" s="388"/>
      <c r="AE113" s="388"/>
      <c r="AF113" s="388"/>
      <c r="AG113" s="388"/>
      <c r="AH113" s="388"/>
      <c r="AI113" s="388"/>
      <c r="AJ113" s="388"/>
      <c r="AK113" s="388"/>
      <c r="AL113" s="388"/>
      <c r="AM113" s="388"/>
      <c r="AN113" s="388"/>
      <c r="AO113" s="388"/>
      <c r="AP113" s="388"/>
      <c r="AQ113" s="388"/>
      <c r="AR113" s="388"/>
      <c r="AS113" s="388"/>
      <c r="AT113" s="388"/>
      <c r="AU113" s="388"/>
      <c r="AV113" s="388"/>
      <c r="AW113" s="388"/>
      <c r="AX113" s="388"/>
      <c r="AY113" s="388"/>
      <c r="AZ113" s="388"/>
      <c r="BA113" s="388"/>
      <c r="BB113" s="388"/>
      <c r="BC113" s="388"/>
      <c r="BD113" s="388"/>
      <c r="BE113" s="388"/>
      <c r="BF113" s="388"/>
      <c r="BG113" s="388"/>
      <c r="BH113" s="388"/>
      <c r="BI113" s="388"/>
      <c r="BJ113" s="388"/>
      <c r="BK113" s="388"/>
      <c r="BL113" s="388"/>
      <c r="BM113" s="388"/>
      <c r="BN113" s="388"/>
      <c r="BO113" s="388"/>
      <c r="BP113" s="388"/>
      <c r="BQ113" s="388"/>
      <c r="BR113" s="388"/>
      <c r="BS113" s="388"/>
      <c r="BT113" s="388"/>
      <c r="BU113" s="388"/>
      <c r="BV113" s="388"/>
      <c r="BW113" s="388"/>
      <c r="BX113" s="388"/>
      <c r="BY113" s="388"/>
      <c r="BZ113" s="388"/>
    </row>
    <row r="114" spans="1:78" s="243" customFormat="1">
      <c r="A114" s="903"/>
      <c r="B114" s="913"/>
      <c r="C114" s="889"/>
      <c r="D114" s="895"/>
      <c r="E114" s="886"/>
      <c r="F114" s="886"/>
      <c r="G114" s="886"/>
      <c r="H114" s="886"/>
      <c r="I114" s="886"/>
      <c r="J114" s="886"/>
      <c r="K114" s="886"/>
      <c r="L114" s="886"/>
      <c r="M114" s="886"/>
      <c r="N114" s="886"/>
      <c r="O114" s="388"/>
      <c r="P114" s="388"/>
      <c r="Q114" s="388"/>
      <c r="R114" s="388"/>
      <c r="S114" s="388"/>
      <c r="T114" s="388"/>
      <c r="U114" s="388"/>
      <c r="V114" s="388"/>
      <c r="W114" s="388"/>
      <c r="X114" s="388"/>
      <c r="Y114" s="388"/>
      <c r="Z114" s="388"/>
      <c r="AA114" s="388"/>
      <c r="AB114" s="388"/>
      <c r="AC114" s="388"/>
      <c r="AD114" s="388"/>
      <c r="AE114" s="388"/>
      <c r="AF114" s="388"/>
      <c r="AG114" s="388"/>
      <c r="AH114" s="388"/>
      <c r="AI114" s="388"/>
      <c r="AJ114" s="388"/>
      <c r="AK114" s="388"/>
      <c r="AL114" s="388"/>
      <c r="AM114" s="388"/>
      <c r="AN114" s="388"/>
      <c r="AO114" s="388"/>
      <c r="AP114" s="388"/>
      <c r="AQ114" s="388"/>
      <c r="AR114" s="388"/>
      <c r="AS114" s="388"/>
      <c r="AT114" s="388"/>
      <c r="AU114" s="388"/>
      <c r="AV114" s="388"/>
      <c r="AW114" s="388"/>
      <c r="AX114" s="388"/>
      <c r="AY114" s="388"/>
      <c r="AZ114" s="388"/>
      <c r="BA114" s="388"/>
      <c r="BB114" s="388"/>
      <c r="BC114" s="388"/>
      <c r="BD114" s="388"/>
      <c r="BE114" s="388"/>
      <c r="BF114" s="388"/>
      <c r="BG114" s="388"/>
      <c r="BH114" s="388"/>
      <c r="BI114" s="388"/>
      <c r="BJ114" s="388"/>
      <c r="BK114" s="388"/>
      <c r="BL114" s="388"/>
      <c r="BM114" s="388"/>
      <c r="BN114" s="388"/>
      <c r="BO114" s="388"/>
      <c r="BP114" s="388"/>
      <c r="BQ114" s="388"/>
      <c r="BR114" s="388"/>
      <c r="BS114" s="388"/>
      <c r="BT114" s="388"/>
      <c r="BU114" s="388"/>
      <c r="BV114" s="388"/>
      <c r="BW114" s="388"/>
      <c r="BX114" s="388"/>
      <c r="BY114" s="388"/>
      <c r="BZ114" s="388"/>
    </row>
    <row r="115" spans="1:78" s="243" customFormat="1">
      <c r="A115" s="903"/>
      <c r="B115" s="911" t="s">
        <v>876</v>
      </c>
      <c r="C115" s="889"/>
      <c r="D115" s="895"/>
      <c r="E115" s="886"/>
      <c r="F115" s="886"/>
      <c r="G115" s="886"/>
      <c r="H115" s="886"/>
      <c r="I115" s="886"/>
      <c r="J115" s="886"/>
      <c r="K115" s="886"/>
      <c r="L115" s="886"/>
      <c r="M115" s="886"/>
      <c r="N115" s="886"/>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8"/>
      <c r="AV115" s="388"/>
      <c r="AW115" s="388"/>
      <c r="AX115" s="388"/>
      <c r="AY115" s="388"/>
      <c r="AZ115" s="388"/>
      <c r="BA115" s="388"/>
      <c r="BB115" s="388"/>
      <c r="BC115" s="388"/>
      <c r="BD115" s="388"/>
      <c r="BE115" s="388"/>
      <c r="BF115" s="388"/>
      <c r="BG115" s="388"/>
      <c r="BH115" s="388"/>
      <c r="BI115" s="388"/>
      <c r="BJ115" s="388"/>
      <c r="BK115" s="388"/>
      <c r="BL115" s="388"/>
      <c r="BM115" s="388"/>
      <c r="BN115" s="388"/>
      <c r="BO115" s="388"/>
      <c r="BP115" s="388"/>
      <c r="BQ115" s="388"/>
      <c r="BR115" s="388"/>
      <c r="BS115" s="388"/>
      <c r="BT115" s="388"/>
      <c r="BU115" s="388"/>
      <c r="BV115" s="388"/>
      <c r="BW115" s="388"/>
      <c r="BX115" s="388"/>
      <c r="BY115" s="388"/>
      <c r="BZ115" s="388"/>
    </row>
    <row r="116" spans="1:78" s="243" customFormat="1">
      <c r="A116" s="899">
        <v>86</v>
      </c>
      <c r="B116" s="906" t="str">
        <f>"Total capital (sum of items "&amp;A100&amp;" and "&amp;A112&amp;")"</f>
        <v>Total capital (sum of items 74 and 84)</v>
      </c>
      <c r="C116" s="886"/>
      <c r="D116" s="894"/>
      <c r="E116" s="904">
        <f t="shared" ref="E116:N116" si="16">E100+E112</f>
        <v>0</v>
      </c>
      <c r="F116" s="904">
        <f t="shared" si="16"/>
        <v>0</v>
      </c>
      <c r="G116" s="904">
        <f t="shared" si="16"/>
        <v>0</v>
      </c>
      <c r="H116" s="904">
        <f t="shared" si="16"/>
        <v>0</v>
      </c>
      <c r="I116" s="904">
        <f t="shared" si="16"/>
        <v>0</v>
      </c>
      <c r="J116" s="904">
        <f t="shared" si="16"/>
        <v>0</v>
      </c>
      <c r="K116" s="904">
        <f t="shared" si="16"/>
        <v>0</v>
      </c>
      <c r="L116" s="904">
        <f t="shared" si="16"/>
        <v>0</v>
      </c>
      <c r="M116" s="904">
        <f t="shared" si="16"/>
        <v>0</v>
      </c>
      <c r="N116" s="904">
        <f t="shared" si="16"/>
        <v>0</v>
      </c>
      <c r="O116" s="388"/>
      <c r="P116" s="388"/>
      <c r="Q116" s="388"/>
      <c r="R116" s="388"/>
      <c r="S116" s="388"/>
      <c r="T116" s="388"/>
      <c r="U116" s="388"/>
      <c r="V116" s="388"/>
      <c r="W116" s="388"/>
      <c r="X116" s="388"/>
      <c r="Y116" s="388"/>
      <c r="Z116" s="388"/>
      <c r="AA116" s="388"/>
      <c r="AB116" s="388"/>
      <c r="AC116" s="388"/>
      <c r="AD116" s="388"/>
      <c r="AE116" s="388"/>
      <c r="AF116" s="388"/>
      <c r="AG116" s="388"/>
      <c r="AH116" s="388"/>
      <c r="AI116" s="388"/>
      <c r="AJ116" s="388"/>
      <c r="AK116" s="388"/>
      <c r="AL116" s="388"/>
      <c r="AM116" s="388"/>
      <c r="AN116" s="388"/>
      <c r="AO116" s="388"/>
      <c r="AP116" s="388"/>
      <c r="AQ116" s="388"/>
      <c r="AR116" s="388"/>
      <c r="AS116" s="388"/>
      <c r="AT116" s="388"/>
      <c r="AU116" s="388"/>
      <c r="AV116" s="388"/>
      <c r="AW116" s="388"/>
      <c r="AX116" s="388"/>
      <c r="AY116" s="388"/>
      <c r="AZ116" s="388"/>
      <c r="BA116" s="388"/>
      <c r="BB116" s="388"/>
      <c r="BC116" s="388"/>
      <c r="BD116" s="388"/>
      <c r="BE116" s="388"/>
      <c r="BF116" s="388"/>
      <c r="BG116" s="388"/>
      <c r="BH116" s="388"/>
      <c r="BI116" s="388"/>
      <c r="BJ116" s="388"/>
      <c r="BK116" s="388"/>
      <c r="BL116" s="388"/>
      <c r="BM116" s="388"/>
      <c r="BN116" s="388"/>
      <c r="BO116" s="388"/>
      <c r="BP116" s="388"/>
      <c r="BQ116" s="388"/>
      <c r="BR116" s="388"/>
      <c r="BS116" s="388"/>
      <c r="BT116" s="388"/>
      <c r="BU116" s="388"/>
      <c r="BV116" s="388"/>
      <c r="BW116" s="388"/>
      <c r="BX116" s="388"/>
      <c r="BY116" s="388"/>
      <c r="BZ116" s="388"/>
    </row>
    <row r="117" spans="1:78" s="243" customFormat="1">
      <c r="A117" s="899">
        <v>87</v>
      </c>
      <c r="B117" s="906" t="str">
        <f>"(Advanced approaches that exit parallel run only): Total capital(sum of items "&amp;A100&amp;" and "&amp;A113&amp;")"</f>
        <v>(Advanced approaches that exit parallel run only): Total capital(sum of items 74 and 85)</v>
      </c>
      <c r="C117" s="886"/>
      <c r="D117" s="894"/>
      <c r="E117" s="904">
        <f t="shared" ref="E117:N117" si="17">E100+E113</f>
        <v>0</v>
      </c>
      <c r="F117" s="904">
        <f t="shared" si="17"/>
        <v>0</v>
      </c>
      <c r="G117" s="904">
        <f t="shared" si="17"/>
        <v>0</v>
      </c>
      <c r="H117" s="904">
        <f t="shared" si="17"/>
        <v>0</v>
      </c>
      <c r="I117" s="904">
        <f t="shared" si="17"/>
        <v>0</v>
      </c>
      <c r="J117" s="904">
        <f t="shared" si="17"/>
        <v>0</v>
      </c>
      <c r="K117" s="904">
        <f t="shared" si="17"/>
        <v>0</v>
      </c>
      <c r="L117" s="904">
        <f t="shared" si="17"/>
        <v>0</v>
      </c>
      <c r="M117" s="904">
        <f t="shared" si="17"/>
        <v>0</v>
      </c>
      <c r="N117" s="904">
        <f t="shared" si="17"/>
        <v>0</v>
      </c>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c r="AK117" s="388"/>
      <c r="AL117" s="388"/>
      <c r="AM117" s="388"/>
      <c r="AN117" s="388"/>
      <c r="AO117" s="388"/>
      <c r="AP117" s="388"/>
      <c r="AQ117" s="388"/>
      <c r="AR117" s="388"/>
      <c r="AS117" s="388"/>
      <c r="AT117" s="388"/>
      <c r="AU117" s="388"/>
      <c r="AV117" s="388"/>
      <c r="AW117" s="388"/>
      <c r="AX117" s="388"/>
      <c r="AY117" s="388"/>
      <c r="AZ117" s="388"/>
      <c r="BA117" s="388"/>
      <c r="BB117" s="388"/>
      <c r="BC117" s="388"/>
      <c r="BD117" s="388"/>
      <c r="BE117" s="388"/>
      <c r="BF117" s="388"/>
      <c r="BG117" s="388"/>
      <c r="BH117" s="388"/>
      <c r="BI117" s="388"/>
      <c r="BJ117" s="388"/>
      <c r="BK117" s="388"/>
      <c r="BL117" s="388"/>
      <c r="BM117" s="388"/>
      <c r="BN117" s="388"/>
      <c r="BO117" s="388"/>
      <c r="BP117" s="388"/>
      <c r="BQ117" s="388"/>
      <c r="BR117" s="388"/>
      <c r="BS117" s="388"/>
      <c r="BT117" s="388"/>
      <c r="BU117" s="388"/>
      <c r="BV117" s="388"/>
      <c r="BW117" s="388"/>
      <c r="BX117" s="388"/>
      <c r="BY117" s="388"/>
      <c r="BZ117" s="388"/>
    </row>
    <row r="118" spans="1:78" s="243" customFormat="1">
      <c r="A118" s="903"/>
      <c r="B118" s="429"/>
      <c r="C118" s="889"/>
      <c r="D118" s="905"/>
      <c r="E118" s="886"/>
      <c r="F118" s="886"/>
      <c r="G118" s="886"/>
      <c r="H118" s="886"/>
      <c r="I118" s="886"/>
      <c r="J118" s="886"/>
      <c r="K118" s="886"/>
      <c r="L118" s="886"/>
      <c r="M118" s="886"/>
      <c r="N118" s="886"/>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c r="AK118" s="388"/>
      <c r="AL118" s="388"/>
      <c r="AM118" s="388"/>
      <c r="AN118" s="388"/>
      <c r="AO118" s="388"/>
      <c r="AP118" s="388"/>
      <c r="AQ118" s="388"/>
      <c r="AR118" s="388"/>
      <c r="AS118" s="388"/>
      <c r="AT118" s="388"/>
      <c r="AU118" s="388"/>
      <c r="AV118" s="388"/>
      <c r="AW118" s="388"/>
      <c r="AX118" s="388"/>
      <c r="AY118" s="388"/>
      <c r="AZ118" s="388"/>
      <c r="BA118" s="388"/>
      <c r="BB118" s="388"/>
      <c r="BC118" s="388"/>
      <c r="BD118" s="388"/>
      <c r="BE118" s="388"/>
      <c r="BF118" s="388"/>
      <c r="BG118" s="388"/>
      <c r="BH118" s="388"/>
      <c r="BI118" s="388"/>
      <c r="BJ118" s="388"/>
      <c r="BK118" s="388"/>
      <c r="BL118" s="388"/>
      <c r="BM118" s="388"/>
      <c r="BN118" s="388"/>
      <c r="BO118" s="388"/>
      <c r="BP118" s="388"/>
      <c r="BQ118" s="388"/>
      <c r="BR118" s="388"/>
      <c r="BS118" s="388"/>
      <c r="BT118" s="388"/>
      <c r="BU118" s="388"/>
      <c r="BV118" s="388"/>
      <c r="BW118" s="388"/>
      <c r="BX118" s="388"/>
      <c r="BY118" s="388"/>
      <c r="BZ118" s="388"/>
    </row>
    <row r="119" spans="1:78" s="243" customFormat="1">
      <c r="A119" s="903"/>
      <c r="B119" s="914" t="s">
        <v>875</v>
      </c>
      <c r="C119" s="910"/>
      <c r="D119" s="905"/>
      <c r="E119" s="886"/>
      <c r="F119" s="886"/>
      <c r="G119" s="886"/>
      <c r="H119" s="886"/>
      <c r="I119" s="886"/>
      <c r="J119" s="886"/>
      <c r="K119" s="886"/>
      <c r="L119" s="886"/>
      <c r="M119" s="886"/>
      <c r="N119" s="886"/>
      <c r="O119" s="388"/>
      <c r="P119" s="388"/>
      <c r="Q119" s="388"/>
      <c r="R119" s="388"/>
      <c r="S119" s="388"/>
      <c r="T119" s="388"/>
      <c r="U119" s="388"/>
      <c r="V119" s="388"/>
      <c r="W119" s="388"/>
      <c r="X119" s="388"/>
      <c r="Y119" s="388"/>
      <c r="Z119" s="388"/>
      <c r="AA119" s="388"/>
      <c r="AB119" s="388"/>
      <c r="AC119" s="388"/>
      <c r="AD119" s="388"/>
      <c r="AE119" s="388"/>
      <c r="AF119" s="388"/>
      <c r="AG119" s="388"/>
      <c r="AH119" s="388"/>
      <c r="AI119" s="388"/>
      <c r="AJ119" s="388"/>
      <c r="AK119" s="388"/>
      <c r="AL119" s="388"/>
      <c r="AM119" s="388"/>
      <c r="AN119" s="388"/>
      <c r="AO119" s="388"/>
      <c r="AP119" s="388"/>
      <c r="AQ119" s="388"/>
      <c r="AR119" s="388"/>
      <c r="AS119" s="388"/>
      <c r="AT119" s="388"/>
      <c r="AU119" s="388"/>
      <c r="AV119" s="388"/>
      <c r="AW119" s="388"/>
      <c r="AX119" s="388"/>
      <c r="AY119" s="388"/>
      <c r="AZ119" s="388"/>
      <c r="BA119" s="388"/>
      <c r="BB119" s="388"/>
      <c r="BC119" s="388"/>
      <c r="BD119" s="388"/>
      <c r="BE119" s="388"/>
      <c r="BF119" s="388"/>
      <c r="BG119" s="388"/>
      <c r="BH119" s="388"/>
      <c r="BI119" s="388"/>
      <c r="BJ119" s="388"/>
      <c r="BK119" s="388"/>
      <c r="BL119" s="388"/>
      <c r="BM119" s="388"/>
      <c r="BN119" s="388"/>
      <c r="BO119" s="388"/>
      <c r="BP119" s="388"/>
      <c r="BQ119" s="388"/>
      <c r="BR119" s="388"/>
      <c r="BS119" s="388"/>
      <c r="BT119" s="388"/>
      <c r="BU119" s="388"/>
      <c r="BV119" s="388"/>
      <c r="BW119" s="388"/>
      <c r="BX119" s="388"/>
      <c r="BY119" s="388"/>
      <c r="BZ119" s="388"/>
    </row>
    <row r="120" spans="1:78" s="243" customFormat="1" ht="30">
      <c r="A120" s="903"/>
      <c r="B120" s="911" t="s">
        <v>874</v>
      </c>
      <c r="C120" s="910"/>
      <c r="D120" s="905"/>
      <c r="E120" s="886"/>
      <c r="F120" s="886"/>
      <c r="G120" s="886"/>
      <c r="H120" s="886"/>
      <c r="I120" s="886"/>
      <c r="J120" s="886"/>
      <c r="K120" s="886"/>
      <c r="L120" s="886"/>
      <c r="M120" s="886"/>
      <c r="N120" s="886"/>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388"/>
      <c r="AK120" s="388"/>
      <c r="AL120" s="388"/>
      <c r="AM120" s="388"/>
      <c r="AN120" s="388"/>
      <c r="AO120" s="388"/>
      <c r="AP120" s="388"/>
      <c r="AQ120" s="388"/>
      <c r="AR120" s="388"/>
      <c r="AS120" s="388"/>
      <c r="AT120" s="388"/>
      <c r="AU120" s="388"/>
      <c r="AV120" s="388"/>
      <c r="AW120" s="388"/>
      <c r="AX120" s="388"/>
      <c r="AY120" s="388"/>
      <c r="AZ120" s="388"/>
      <c r="BA120" s="388"/>
      <c r="BB120" s="388"/>
      <c r="BC120" s="388"/>
      <c r="BD120" s="388"/>
      <c r="BE120" s="388"/>
      <c r="BF120" s="388"/>
      <c r="BG120" s="388"/>
      <c r="BH120" s="388"/>
      <c r="BI120" s="388"/>
      <c r="BJ120" s="388"/>
      <c r="BK120" s="388"/>
      <c r="BL120" s="388"/>
      <c r="BM120" s="388"/>
      <c r="BN120" s="388"/>
      <c r="BO120" s="388"/>
      <c r="BP120" s="388"/>
      <c r="BQ120" s="388"/>
      <c r="BR120" s="388"/>
      <c r="BS120" s="388"/>
      <c r="BT120" s="388"/>
      <c r="BU120" s="388"/>
      <c r="BV120" s="388"/>
      <c r="BW120" s="388"/>
      <c r="BX120" s="388"/>
      <c r="BY120" s="388"/>
      <c r="BZ120" s="388"/>
    </row>
    <row r="121" spans="1:78" s="243" customFormat="1" ht="30">
      <c r="A121" s="901">
        <v>88</v>
      </c>
      <c r="B121" s="914" t="s">
        <v>873</v>
      </c>
      <c r="C121" s="910"/>
      <c r="D121" s="905"/>
      <c r="E121" s="247"/>
      <c r="F121" s="247"/>
      <c r="G121" s="247"/>
      <c r="H121" s="247"/>
      <c r="I121" s="247"/>
      <c r="J121" s="247"/>
      <c r="K121" s="247"/>
      <c r="L121" s="247"/>
      <c r="M121" s="247"/>
      <c r="N121" s="247"/>
      <c r="O121" s="388"/>
      <c r="P121" s="388"/>
      <c r="Q121" s="388"/>
      <c r="R121" s="388"/>
      <c r="S121" s="388"/>
      <c r="T121" s="388"/>
      <c r="U121" s="388"/>
      <c r="V121" s="388"/>
      <c r="W121" s="388"/>
      <c r="X121" s="388"/>
      <c r="Y121" s="388"/>
      <c r="Z121" s="388"/>
      <c r="AA121" s="388"/>
      <c r="AB121" s="388"/>
      <c r="AC121" s="388"/>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88"/>
      <c r="AY121" s="388"/>
      <c r="AZ121" s="388"/>
      <c r="BA121" s="388"/>
      <c r="BB121" s="388"/>
      <c r="BC121" s="388"/>
      <c r="BD121" s="388"/>
      <c r="BE121" s="388"/>
      <c r="BF121" s="388"/>
      <c r="BG121" s="388"/>
      <c r="BH121" s="388"/>
      <c r="BI121" s="388"/>
      <c r="BJ121" s="388"/>
      <c r="BK121" s="388"/>
      <c r="BL121" s="388"/>
      <c r="BM121" s="388"/>
      <c r="BN121" s="388"/>
      <c r="BO121" s="388"/>
      <c r="BP121" s="388"/>
      <c r="BQ121" s="388"/>
      <c r="BR121" s="388"/>
      <c r="BS121" s="388"/>
      <c r="BT121" s="388"/>
      <c r="BU121" s="388"/>
      <c r="BV121" s="388"/>
      <c r="BW121" s="388"/>
      <c r="BX121" s="388"/>
      <c r="BY121" s="388"/>
      <c r="BZ121" s="388"/>
    </row>
    <row r="122" spans="1:78" s="243" customFormat="1">
      <c r="A122" s="901">
        <v>89</v>
      </c>
      <c r="B122" s="914" t="s">
        <v>872</v>
      </c>
      <c r="C122" s="910"/>
      <c r="D122" s="905"/>
      <c r="E122" s="247"/>
      <c r="F122" s="247"/>
      <c r="G122" s="247"/>
      <c r="H122" s="247"/>
      <c r="I122" s="247"/>
      <c r="J122" s="247"/>
      <c r="K122" s="247"/>
      <c r="L122" s="247"/>
      <c r="M122" s="247"/>
      <c r="N122" s="247"/>
      <c r="O122" s="388"/>
      <c r="P122" s="388"/>
      <c r="Q122" s="388"/>
      <c r="R122" s="388"/>
      <c r="S122" s="388"/>
      <c r="T122" s="388"/>
      <c r="U122" s="388"/>
      <c r="V122" s="388"/>
      <c r="W122" s="388"/>
      <c r="X122" s="388"/>
      <c r="Y122" s="388"/>
      <c r="Z122" s="388"/>
      <c r="AA122" s="388"/>
      <c r="AB122" s="388"/>
      <c r="AC122" s="388"/>
      <c r="AD122" s="388"/>
      <c r="AE122" s="388"/>
      <c r="AF122" s="388"/>
      <c r="AG122" s="388"/>
      <c r="AH122" s="388"/>
      <c r="AI122" s="388"/>
      <c r="AJ122" s="388"/>
      <c r="AK122" s="388"/>
      <c r="AL122" s="388"/>
      <c r="AM122" s="388"/>
      <c r="AN122" s="388"/>
      <c r="AO122" s="388"/>
      <c r="AP122" s="388"/>
      <c r="AQ122" s="388"/>
      <c r="AR122" s="388"/>
      <c r="AS122" s="388"/>
      <c r="AT122" s="388"/>
      <c r="AU122" s="388"/>
      <c r="AV122" s="388"/>
      <c r="AW122" s="388"/>
      <c r="AX122" s="388"/>
      <c r="AY122" s="388"/>
      <c r="AZ122" s="388"/>
      <c r="BA122" s="388"/>
      <c r="BB122" s="388"/>
      <c r="BC122" s="388"/>
      <c r="BD122" s="388"/>
      <c r="BE122" s="388"/>
      <c r="BF122" s="388"/>
      <c r="BG122" s="388"/>
      <c r="BH122" s="388"/>
      <c r="BI122" s="388"/>
      <c r="BJ122" s="388"/>
      <c r="BK122" s="388"/>
      <c r="BL122" s="388"/>
      <c r="BM122" s="388"/>
      <c r="BN122" s="388"/>
      <c r="BO122" s="388"/>
      <c r="BP122" s="388"/>
      <c r="BQ122" s="388"/>
      <c r="BR122" s="388"/>
      <c r="BS122" s="388"/>
      <c r="BT122" s="388"/>
      <c r="BU122" s="388"/>
      <c r="BV122" s="388"/>
      <c r="BW122" s="388"/>
      <c r="BX122" s="388"/>
      <c r="BY122" s="388"/>
      <c r="BZ122" s="388"/>
    </row>
    <row r="123" spans="1:78" s="243" customFormat="1" ht="30">
      <c r="A123" s="901">
        <v>90</v>
      </c>
      <c r="B123" s="914" t="str">
        <f>"Significant investments in the capital of unconsolidated financial institutions in the form of common stock net of short positions  (greater of item "&amp;A121&amp;" minus "&amp;A122&amp;" or zero)"</f>
        <v>Significant investments in the capital of unconsolidated financial institutions in the form of common stock net of short positions  (greater of item 88 minus 89 or zero)</v>
      </c>
      <c r="C123" s="910"/>
      <c r="D123" s="905"/>
      <c r="E123" s="49">
        <f t="shared" ref="E123:N123" si="18">MAX(0,E121-E122)</f>
        <v>0</v>
      </c>
      <c r="F123" s="49">
        <f t="shared" si="18"/>
        <v>0</v>
      </c>
      <c r="G123" s="49">
        <f t="shared" si="18"/>
        <v>0</v>
      </c>
      <c r="H123" s="49">
        <f t="shared" si="18"/>
        <v>0</v>
      </c>
      <c r="I123" s="49">
        <f t="shared" si="18"/>
        <v>0</v>
      </c>
      <c r="J123" s="49">
        <f t="shared" si="18"/>
        <v>0</v>
      </c>
      <c r="K123" s="49">
        <f t="shared" si="18"/>
        <v>0</v>
      </c>
      <c r="L123" s="49">
        <f t="shared" si="18"/>
        <v>0</v>
      </c>
      <c r="M123" s="49">
        <f t="shared" si="18"/>
        <v>0</v>
      </c>
      <c r="N123" s="49">
        <f t="shared" si="18"/>
        <v>0</v>
      </c>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388"/>
      <c r="AK123" s="388"/>
      <c r="AL123" s="388"/>
      <c r="AM123" s="388"/>
      <c r="AN123" s="388"/>
      <c r="AO123" s="388"/>
      <c r="AP123" s="388"/>
      <c r="AQ123" s="388"/>
      <c r="AR123" s="388"/>
      <c r="AS123" s="388"/>
      <c r="AT123" s="388"/>
      <c r="AU123" s="388"/>
      <c r="AV123" s="388"/>
      <c r="AW123" s="388"/>
      <c r="AX123" s="388"/>
      <c r="AY123" s="388"/>
      <c r="AZ123" s="388"/>
      <c r="BA123" s="388"/>
      <c r="BB123" s="388"/>
      <c r="BC123" s="388"/>
      <c r="BD123" s="388"/>
      <c r="BE123" s="388"/>
      <c r="BF123" s="388"/>
      <c r="BG123" s="388"/>
      <c r="BH123" s="388"/>
      <c r="BI123" s="388"/>
      <c r="BJ123" s="388"/>
      <c r="BK123" s="388"/>
      <c r="BL123" s="388"/>
      <c r="BM123" s="388"/>
      <c r="BN123" s="388"/>
      <c r="BO123" s="388"/>
      <c r="BP123" s="388"/>
      <c r="BQ123" s="388"/>
      <c r="BR123" s="388"/>
      <c r="BS123" s="388"/>
      <c r="BT123" s="388"/>
      <c r="BU123" s="388"/>
      <c r="BV123" s="388"/>
      <c r="BW123" s="388"/>
      <c r="BX123" s="388"/>
      <c r="BY123" s="388"/>
      <c r="BZ123" s="388"/>
    </row>
    <row r="124" spans="1:78" s="243" customFormat="1">
      <c r="A124" s="899">
        <v>91</v>
      </c>
      <c r="B124" s="906" t="str">
        <f>"10 percent common equity tier 1 deduction threshold (10 percent of item "&amp;A82&amp;")"</f>
        <v>10 percent common equity tier 1 deduction threshold (10 percent of item 60)</v>
      </c>
      <c r="C124" s="905"/>
      <c r="D124" s="905"/>
      <c r="E124" s="904">
        <f t="shared" ref="E124:N124" si="19">MAX(E82*0.1,0)</f>
        <v>0</v>
      </c>
      <c r="F124" s="904">
        <f t="shared" si="19"/>
        <v>0</v>
      </c>
      <c r="G124" s="904">
        <f t="shared" si="19"/>
        <v>0</v>
      </c>
      <c r="H124" s="904">
        <f t="shared" si="19"/>
        <v>0</v>
      </c>
      <c r="I124" s="904">
        <f t="shared" si="19"/>
        <v>0</v>
      </c>
      <c r="J124" s="904">
        <f t="shared" si="19"/>
        <v>0</v>
      </c>
      <c r="K124" s="904">
        <f t="shared" si="19"/>
        <v>0</v>
      </c>
      <c r="L124" s="904">
        <f t="shared" si="19"/>
        <v>0</v>
      </c>
      <c r="M124" s="904">
        <f t="shared" si="19"/>
        <v>0</v>
      </c>
      <c r="N124" s="904">
        <f t="shared" si="19"/>
        <v>0</v>
      </c>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388"/>
      <c r="AK124" s="388"/>
      <c r="AL124" s="388"/>
      <c r="AM124" s="388"/>
      <c r="AN124" s="388"/>
      <c r="AO124" s="388"/>
      <c r="AP124" s="388"/>
      <c r="AQ124" s="388"/>
      <c r="AR124" s="388"/>
      <c r="AS124" s="388"/>
      <c r="AT124" s="388"/>
      <c r="AU124" s="388"/>
      <c r="AV124" s="388"/>
      <c r="AW124" s="388"/>
      <c r="AX124" s="388"/>
      <c r="AY124" s="388"/>
      <c r="AZ124" s="388"/>
      <c r="BA124" s="388"/>
      <c r="BB124" s="388"/>
      <c r="BC124" s="388"/>
      <c r="BD124" s="388"/>
      <c r="BE124" s="388"/>
      <c r="BF124" s="388"/>
      <c r="BG124" s="388"/>
      <c r="BH124" s="388"/>
      <c r="BI124" s="388"/>
      <c r="BJ124" s="388"/>
      <c r="BK124" s="388"/>
      <c r="BL124" s="388"/>
      <c r="BM124" s="388"/>
      <c r="BN124" s="388"/>
      <c r="BO124" s="388"/>
      <c r="BP124" s="388"/>
      <c r="BQ124" s="388"/>
      <c r="BR124" s="388"/>
      <c r="BS124" s="388"/>
      <c r="BT124" s="388"/>
      <c r="BU124" s="388"/>
      <c r="BV124" s="388"/>
      <c r="BW124" s="388"/>
      <c r="BX124" s="388"/>
      <c r="BY124" s="388"/>
      <c r="BZ124" s="388"/>
    </row>
    <row r="125" spans="1:78" s="243" customFormat="1" ht="30">
      <c r="A125" s="899">
        <v>92</v>
      </c>
      <c r="B125" s="906" t="str">
        <f>"Amount to be deducted from common equity tier 1 due to 10 percent deduction threshold (greater of item "&amp;A123&amp;" minus item "&amp;A124&amp;" or zero)"</f>
        <v>Amount to be deducted from common equity tier 1 due to 10 percent deduction threshold (greater of item 90 minus item 91 or zero)</v>
      </c>
      <c r="C125" s="905"/>
      <c r="D125" s="905"/>
      <c r="E125" s="904">
        <f t="shared" ref="E125:N125" si="20">MAX(0,E123-E124)</f>
        <v>0</v>
      </c>
      <c r="F125" s="904">
        <f t="shared" si="20"/>
        <v>0</v>
      </c>
      <c r="G125" s="904">
        <f t="shared" si="20"/>
        <v>0</v>
      </c>
      <c r="H125" s="904">
        <f t="shared" si="20"/>
        <v>0</v>
      </c>
      <c r="I125" s="904">
        <f t="shared" si="20"/>
        <v>0</v>
      </c>
      <c r="J125" s="904">
        <f t="shared" si="20"/>
        <v>0</v>
      </c>
      <c r="K125" s="904">
        <f t="shared" si="20"/>
        <v>0</v>
      </c>
      <c r="L125" s="904">
        <f t="shared" si="20"/>
        <v>0</v>
      </c>
      <c r="M125" s="904">
        <f t="shared" si="20"/>
        <v>0</v>
      </c>
      <c r="N125" s="904">
        <f t="shared" si="20"/>
        <v>0</v>
      </c>
      <c r="O125" s="388"/>
      <c r="P125" s="388"/>
      <c r="Q125" s="388"/>
      <c r="R125" s="388"/>
      <c r="S125" s="388"/>
      <c r="T125" s="388"/>
      <c r="U125" s="388"/>
      <c r="V125" s="388"/>
      <c r="W125" s="388"/>
      <c r="X125" s="388"/>
      <c r="Y125" s="388"/>
      <c r="Z125" s="388"/>
      <c r="AA125" s="388"/>
      <c r="AB125" s="388"/>
      <c r="AC125" s="388"/>
      <c r="AD125" s="388"/>
      <c r="AE125" s="388"/>
      <c r="AF125" s="388"/>
      <c r="AG125" s="388"/>
      <c r="AH125" s="388"/>
      <c r="AI125" s="388"/>
      <c r="AJ125" s="388"/>
      <c r="AK125" s="388"/>
      <c r="AL125" s="388"/>
      <c r="AM125" s="388"/>
      <c r="AN125" s="388"/>
      <c r="AO125" s="388"/>
      <c r="AP125" s="388"/>
      <c r="AQ125" s="388"/>
      <c r="AR125" s="388"/>
      <c r="AS125" s="388"/>
      <c r="AT125" s="388"/>
      <c r="AU125" s="388"/>
      <c r="AV125" s="388"/>
      <c r="AW125" s="388"/>
      <c r="AX125" s="388"/>
      <c r="AY125" s="388"/>
      <c r="AZ125" s="388"/>
      <c r="BA125" s="388"/>
      <c r="BB125" s="388"/>
      <c r="BC125" s="388"/>
      <c r="BD125" s="388"/>
      <c r="BE125" s="388"/>
      <c r="BF125" s="388"/>
      <c r="BG125" s="388"/>
      <c r="BH125" s="388"/>
      <c r="BI125" s="388"/>
      <c r="BJ125" s="388"/>
      <c r="BK125" s="388"/>
      <c r="BL125" s="388"/>
      <c r="BM125" s="388"/>
      <c r="BN125" s="388"/>
      <c r="BO125" s="388"/>
      <c r="BP125" s="388"/>
      <c r="BQ125" s="388"/>
      <c r="BR125" s="388"/>
      <c r="BS125" s="388"/>
      <c r="BT125" s="388"/>
      <c r="BU125" s="388"/>
      <c r="BV125" s="388"/>
      <c r="BW125" s="388"/>
      <c r="BX125" s="388"/>
      <c r="BY125" s="388"/>
      <c r="BZ125" s="388"/>
    </row>
    <row r="126" spans="1:78" s="243" customFormat="1">
      <c r="A126" s="903"/>
      <c r="B126" s="913"/>
      <c r="C126" s="910"/>
      <c r="D126" s="905"/>
      <c r="E126" s="909"/>
      <c r="F126" s="909"/>
      <c r="G126" s="909"/>
      <c r="H126" s="909"/>
      <c r="I126" s="909"/>
      <c r="J126" s="909"/>
      <c r="K126" s="909"/>
      <c r="L126" s="909"/>
      <c r="M126" s="909"/>
      <c r="N126" s="909"/>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row>
    <row r="127" spans="1:78" s="243" customFormat="1">
      <c r="A127" s="903"/>
      <c r="B127" s="911" t="s">
        <v>871</v>
      </c>
      <c r="C127" s="910"/>
      <c r="D127" s="905"/>
      <c r="E127" s="909"/>
      <c r="F127" s="909"/>
      <c r="G127" s="909"/>
      <c r="H127" s="909"/>
      <c r="I127" s="909"/>
      <c r="J127" s="909"/>
      <c r="K127" s="909"/>
      <c r="L127" s="909"/>
      <c r="M127" s="909"/>
      <c r="N127" s="909"/>
      <c r="O127" s="388"/>
      <c r="P127" s="388"/>
      <c r="Q127" s="388"/>
      <c r="R127" s="388"/>
      <c r="S127" s="388"/>
      <c r="T127" s="388"/>
      <c r="U127" s="388"/>
      <c r="V127" s="388"/>
      <c r="W127" s="388"/>
      <c r="X127" s="388"/>
      <c r="Y127" s="388"/>
      <c r="Z127" s="388"/>
      <c r="AA127" s="388"/>
      <c r="AB127" s="388"/>
      <c r="AC127" s="388"/>
      <c r="AD127" s="388"/>
      <c r="AE127" s="388"/>
      <c r="AF127" s="388"/>
      <c r="AG127" s="388"/>
      <c r="AH127" s="388"/>
      <c r="AI127" s="388"/>
      <c r="AJ127" s="388"/>
      <c r="AK127" s="388"/>
      <c r="AL127" s="388"/>
      <c r="AM127" s="388"/>
      <c r="AN127" s="388"/>
      <c r="AO127" s="388"/>
      <c r="AP127" s="388"/>
      <c r="AQ127" s="388"/>
      <c r="AR127" s="388"/>
      <c r="AS127" s="388"/>
      <c r="AT127" s="388"/>
      <c r="AU127" s="388"/>
      <c r="AV127" s="388"/>
      <c r="AW127" s="388"/>
      <c r="AX127" s="388"/>
      <c r="AY127" s="388"/>
      <c r="AZ127" s="388"/>
      <c r="BA127" s="388"/>
      <c r="BB127" s="388"/>
      <c r="BC127" s="388"/>
      <c r="BD127" s="388"/>
      <c r="BE127" s="388"/>
      <c r="BF127" s="388"/>
      <c r="BG127" s="388"/>
      <c r="BH127" s="388"/>
      <c r="BI127" s="388"/>
      <c r="BJ127" s="388"/>
      <c r="BK127" s="388"/>
      <c r="BL127" s="388"/>
      <c r="BM127" s="388"/>
      <c r="BN127" s="388"/>
      <c r="BO127" s="388"/>
      <c r="BP127" s="388"/>
      <c r="BQ127" s="388"/>
      <c r="BR127" s="388"/>
      <c r="BS127" s="388"/>
      <c r="BT127" s="388"/>
      <c r="BU127" s="388"/>
      <c r="BV127" s="388"/>
      <c r="BW127" s="388"/>
      <c r="BX127" s="388"/>
      <c r="BY127" s="388"/>
      <c r="BZ127" s="388"/>
    </row>
    <row r="128" spans="1:78" s="243" customFormat="1">
      <c r="A128" s="901">
        <v>93</v>
      </c>
      <c r="B128" s="914" t="s">
        <v>870</v>
      </c>
      <c r="C128" s="910"/>
      <c r="D128" s="905"/>
      <c r="E128" s="247"/>
      <c r="F128" s="247"/>
      <c r="G128" s="247"/>
      <c r="H128" s="247"/>
      <c r="I128" s="247"/>
      <c r="J128" s="247"/>
      <c r="K128" s="247"/>
      <c r="L128" s="247"/>
      <c r="M128" s="247"/>
      <c r="N128" s="247"/>
      <c r="O128" s="388"/>
      <c r="P128" s="388"/>
      <c r="Q128" s="388"/>
      <c r="R128" s="388"/>
      <c r="S128" s="388"/>
      <c r="T128" s="388"/>
      <c r="U128" s="388"/>
      <c r="V128" s="388"/>
      <c r="W128" s="388"/>
      <c r="X128" s="388"/>
      <c r="Y128" s="388"/>
      <c r="Z128" s="388"/>
      <c r="AA128" s="388"/>
      <c r="AB128" s="388"/>
      <c r="AC128" s="388"/>
      <c r="AD128" s="388"/>
      <c r="AE128" s="388"/>
      <c r="AF128" s="388"/>
      <c r="AG128" s="388"/>
      <c r="AH128" s="388"/>
      <c r="AI128" s="388"/>
      <c r="AJ128" s="388"/>
      <c r="AK128" s="388"/>
      <c r="AL128" s="388"/>
      <c r="AM128" s="388"/>
      <c r="AN128" s="388"/>
      <c r="AO128" s="388"/>
      <c r="AP128" s="388"/>
      <c r="AQ128" s="388"/>
      <c r="AR128" s="388"/>
      <c r="AS128" s="388"/>
      <c r="AT128" s="388"/>
      <c r="AU128" s="388"/>
      <c r="AV128" s="388"/>
      <c r="AW128" s="388"/>
      <c r="AX128" s="388"/>
      <c r="AY128" s="388"/>
      <c r="AZ128" s="388"/>
      <c r="BA128" s="388"/>
      <c r="BB128" s="388"/>
      <c r="BC128" s="388"/>
      <c r="BD128" s="388"/>
      <c r="BE128" s="388"/>
      <c r="BF128" s="388"/>
      <c r="BG128" s="388"/>
      <c r="BH128" s="388"/>
      <c r="BI128" s="388"/>
      <c r="BJ128" s="388"/>
      <c r="BK128" s="388"/>
      <c r="BL128" s="388"/>
      <c r="BM128" s="388"/>
      <c r="BN128" s="388"/>
      <c r="BO128" s="388"/>
      <c r="BP128" s="388"/>
      <c r="BQ128" s="388"/>
      <c r="BR128" s="388"/>
      <c r="BS128" s="388"/>
      <c r="BT128" s="388"/>
      <c r="BU128" s="388"/>
      <c r="BV128" s="388"/>
      <c r="BW128" s="388"/>
      <c r="BX128" s="388"/>
      <c r="BY128" s="388"/>
      <c r="BZ128" s="388"/>
    </row>
    <row r="129" spans="1:78" s="243" customFormat="1" ht="30">
      <c r="A129" s="901">
        <v>94</v>
      </c>
      <c r="B129" s="914" t="s">
        <v>869</v>
      </c>
      <c r="C129" s="910"/>
      <c r="D129" s="905"/>
      <c r="E129" s="247"/>
      <c r="F129" s="247"/>
      <c r="G129" s="247"/>
      <c r="H129" s="247"/>
      <c r="I129" s="247"/>
      <c r="J129" s="247"/>
      <c r="K129" s="247"/>
      <c r="L129" s="247"/>
      <c r="M129" s="247"/>
      <c r="N129" s="247"/>
      <c r="O129" s="388"/>
      <c r="P129" s="388"/>
      <c r="Q129" s="388"/>
      <c r="R129" s="388"/>
      <c r="S129" s="388"/>
      <c r="T129" s="388"/>
      <c r="U129" s="388"/>
      <c r="V129" s="388"/>
      <c r="W129" s="388"/>
      <c r="X129" s="388"/>
      <c r="Y129" s="388"/>
      <c r="Z129" s="388"/>
      <c r="AA129" s="388"/>
      <c r="AB129" s="388"/>
      <c r="AC129" s="388"/>
      <c r="AD129" s="388"/>
      <c r="AE129" s="388"/>
      <c r="AF129" s="388"/>
      <c r="AG129" s="388"/>
      <c r="AH129" s="388"/>
      <c r="AI129" s="388"/>
      <c r="AJ129" s="388"/>
      <c r="AK129" s="388"/>
      <c r="AL129" s="388"/>
      <c r="AM129" s="388"/>
      <c r="AN129" s="388"/>
      <c r="AO129" s="388"/>
      <c r="AP129" s="388"/>
      <c r="AQ129" s="388"/>
      <c r="AR129" s="388"/>
      <c r="AS129" s="388"/>
      <c r="AT129" s="388"/>
      <c r="AU129" s="388"/>
      <c r="AV129" s="388"/>
      <c r="AW129" s="388"/>
      <c r="AX129" s="388"/>
      <c r="AY129" s="388"/>
      <c r="AZ129" s="388"/>
      <c r="BA129" s="388"/>
      <c r="BB129" s="388"/>
      <c r="BC129" s="388"/>
      <c r="BD129" s="388"/>
      <c r="BE129" s="388"/>
      <c r="BF129" s="388"/>
      <c r="BG129" s="388"/>
      <c r="BH129" s="388"/>
      <c r="BI129" s="388"/>
      <c r="BJ129" s="388"/>
      <c r="BK129" s="388"/>
      <c r="BL129" s="388"/>
      <c r="BM129" s="388"/>
      <c r="BN129" s="388"/>
      <c r="BO129" s="388"/>
      <c r="BP129" s="388"/>
      <c r="BQ129" s="388"/>
      <c r="BR129" s="388"/>
      <c r="BS129" s="388"/>
      <c r="BT129" s="388"/>
      <c r="BU129" s="388"/>
      <c r="BV129" s="388"/>
      <c r="BW129" s="388"/>
      <c r="BX129" s="388"/>
      <c r="BY129" s="388"/>
      <c r="BZ129" s="388"/>
    </row>
    <row r="130" spans="1:78" s="243" customFormat="1">
      <c r="A130" s="899">
        <v>95</v>
      </c>
      <c r="B130" s="906" t="str">
        <f>"Mortgage servicing assets net of related deferred tax liabilities (item "&amp;A128&amp;" minus item "&amp;A129&amp;")"</f>
        <v>Mortgage servicing assets net of related deferred tax liabilities (item 93 minus item 94)</v>
      </c>
      <c r="C130" s="905"/>
      <c r="D130" s="905"/>
      <c r="E130" s="904">
        <f t="shared" ref="E130:N130" si="21">E128-E129</f>
        <v>0</v>
      </c>
      <c r="F130" s="904">
        <f t="shared" si="21"/>
        <v>0</v>
      </c>
      <c r="G130" s="904">
        <f t="shared" si="21"/>
        <v>0</v>
      </c>
      <c r="H130" s="904">
        <f t="shared" si="21"/>
        <v>0</v>
      </c>
      <c r="I130" s="904">
        <f t="shared" si="21"/>
        <v>0</v>
      </c>
      <c r="J130" s="904">
        <f t="shared" si="21"/>
        <v>0</v>
      </c>
      <c r="K130" s="904">
        <f t="shared" si="21"/>
        <v>0</v>
      </c>
      <c r="L130" s="904">
        <f t="shared" si="21"/>
        <v>0</v>
      </c>
      <c r="M130" s="904">
        <f t="shared" si="21"/>
        <v>0</v>
      </c>
      <c r="N130" s="904">
        <f t="shared" si="21"/>
        <v>0</v>
      </c>
      <c r="O130" s="388"/>
      <c r="P130" s="388"/>
      <c r="Q130" s="388"/>
      <c r="R130" s="388"/>
      <c r="S130" s="388"/>
      <c r="T130" s="388"/>
      <c r="U130" s="388"/>
      <c r="V130" s="388"/>
      <c r="W130" s="388"/>
      <c r="X130" s="388"/>
      <c r="Y130" s="388"/>
      <c r="Z130" s="388"/>
      <c r="AA130" s="388"/>
      <c r="AB130" s="388"/>
      <c r="AC130" s="388"/>
      <c r="AD130" s="388"/>
      <c r="AE130" s="388"/>
      <c r="AF130" s="388"/>
      <c r="AG130" s="388"/>
      <c r="AH130" s="388"/>
      <c r="AI130" s="388"/>
      <c r="AJ130" s="388"/>
      <c r="AK130" s="388"/>
      <c r="AL130" s="388"/>
      <c r="AM130" s="388"/>
      <c r="AN130" s="388"/>
      <c r="AO130" s="388"/>
      <c r="AP130" s="388"/>
      <c r="AQ130" s="388"/>
      <c r="AR130" s="388"/>
      <c r="AS130" s="388"/>
      <c r="AT130" s="388"/>
      <c r="AU130" s="388"/>
      <c r="AV130" s="388"/>
      <c r="AW130" s="388"/>
      <c r="AX130" s="388"/>
      <c r="AY130" s="388"/>
      <c r="AZ130" s="388"/>
      <c r="BA130" s="388"/>
      <c r="BB130" s="388"/>
      <c r="BC130" s="388"/>
      <c r="BD130" s="388"/>
      <c r="BE130" s="388"/>
      <c r="BF130" s="388"/>
      <c r="BG130" s="388"/>
      <c r="BH130" s="388"/>
      <c r="BI130" s="388"/>
      <c r="BJ130" s="388"/>
      <c r="BK130" s="388"/>
      <c r="BL130" s="388"/>
      <c r="BM130" s="388"/>
      <c r="BN130" s="388"/>
      <c r="BO130" s="388"/>
      <c r="BP130" s="388"/>
      <c r="BQ130" s="388"/>
      <c r="BR130" s="388"/>
      <c r="BS130" s="388"/>
      <c r="BT130" s="388"/>
      <c r="BU130" s="388"/>
      <c r="BV130" s="388"/>
      <c r="BW130" s="388"/>
      <c r="BX130" s="388"/>
      <c r="BY130" s="388"/>
      <c r="BZ130" s="388"/>
    </row>
    <row r="131" spans="1:78" s="243" customFormat="1">
      <c r="A131" s="899">
        <v>96</v>
      </c>
      <c r="B131" s="906" t="str">
        <f>"10 percent common equity tier 1 deduction threshold (10 percent of item "&amp;A82&amp;")"</f>
        <v>10 percent common equity tier 1 deduction threshold (10 percent of item 60)</v>
      </c>
      <c r="C131" s="905"/>
      <c r="D131" s="905"/>
      <c r="E131" s="904">
        <f t="shared" ref="E131:N131" si="22">MAX(E82*0.1,0)</f>
        <v>0</v>
      </c>
      <c r="F131" s="904">
        <f t="shared" si="22"/>
        <v>0</v>
      </c>
      <c r="G131" s="904">
        <f t="shared" si="22"/>
        <v>0</v>
      </c>
      <c r="H131" s="904">
        <f t="shared" si="22"/>
        <v>0</v>
      </c>
      <c r="I131" s="904">
        <f t="shared" si="22"/>
        <v>0</v>
      </c>
      <c r="J131" s="904">
        <f t="shared" si="22"/>
        <v>0</v>
      </c>
      <c r="K131" s="904">
        <f t="shared" si="22"/>
        <v>0</v>
      </c>
      <c r="L131" s="904">
        <f t="shared" si="22"/>
        <v>0</v>
      </c>
      <c r="M131" s="904">
        <f t="shared" si="22"/>
        <v>0</v>
      </c>
      <c r="N131" s="904">
        <f t="shared" si="22"/>
        <v>0</v>
      </c>
      <c r="O131" s="388"/>
      <c r="P131" s="388"/>
      <c r="Q131" s="388"/>
      <c r="R131" s="388"/>
      <c r="S131" s="388"/>
      <c r="T131" s="388"/>
      <c r="U131" s="388"/>
      <c r="V131" s="388"/>
      <c r="W131" s="388"/>
      <c r="X131" s="388"/>
      <c r="Y131" s="388"/>
      <c r="Z131" s="388"/>
      <c r="AA131" s="388"/>
      <c r="AB131" s="388"/>
      <c r="AC131" s="388"/>
      <c r="AD131" s="388"/>
      <c r="AE131" s="388"/>
      <c r="AF131" s="388"/>
      <c r="AG131" s="388"/>
      <c r="AH131" s="388"/>
      <c r="AI131" s="388"/>
      <c r="AJ131" s="388"/>
      <c r="AK131" s="388"/>
      <c r="AL131" s="388"/>
      <c r="AM131" s="388"/>
      <c r="AN131" s="388"/>
      <c r="AO131" s="388"/>
      <c r="AP131" s="388"/>
      <c r="AQ131" s="388"/>
      <c r="AR131" s="388"/>
      <c r="AS131" s="388"/>
      <c r="AT131" s="388"/>
      <c r="AU131" s="388"/>
      <c r="AV131" s="388"/>
      <c r="AW131" s="388"/>
      <c r="AX131" s="388"/>
      <c r="AY131" s="388"/>
      <c r="AZ131" s="388"/>
      <c r="BA131" s="388"/>
      <c r="BB131" s="388"/>
      <c r="BC131" s="388"/>
      <c r="BD131" s="388"/>
      <c r="BE131" s="388"/>
      <c r="BF131" s="388"/>
      <c r="BG131" s="388"/>
      <c r="BH131" s="388"/>
      <c r="BI131" s="388"/>
      <c r="BJ131" s="388"/>
      <c r="BK131" s="388"/>
      <c r="BL131" s="388"/>
      <c r="BM131" s="388"/>
      <c r="BN131" s="388"/>
      <c r="BO131" s="388"/>
      <c r="BP131" s="388"/>
      <c r="BQ131" s="388"/>
      <c r="BR131" s="388"/>
      <c r="BS131" s="388"/>
      <c r="BT131" s="388"/>
      <c r="BU131" s="388"/>
      <c r="BV131" s="388"/>
      <c r="BW131" s="388"/>
      <c r="BX131" s="388"/>
      <c r="BY131" s="388"/>
      <c r="BZ131" s="388"/>
    </row>
    <row r="132" spans="1:78" s="243" customFormat="1" ht="30">
      <c r="A132" s="899">
        <v>97</v>
      </c>
      <c r="B132" s="906" t="str">
        <f>"Amount to be deducted from common equity tier 1 due to 10 percent deduction threshold (greater of item "&amp;A130&amp;" minus item "&amp;A131&amp;" or zero)"</f>
        <v>Amount to be deducted from common equity tier 1 due to 10 percent deduction threshold (greater of item 95 minus item 96 or zero)</v>
      </c>
      <c r="C132" s="905"/>
      <c r="D132" s="905"/>
      <c r="E132" s="904">
        <f t="shared" ref="E132:N132" si="23">MAX(0,E130-E131)</f>
        <v>0</v>
      </c>
      <c r="F132" s="904">
        <f t="shared" si="23"/>
        <v>0</v>
      </c>
      <c r="G132" s="904">
        <f t="shared" si="23"/>
        <v>0</v>
      </c>
      <c r="H132" s="904">
        <f t="shared" si="23"/>
        <v>0</v>
      </c>
      <c r="I132" s="904">
        <f t="shared" si="23"/>
        <v>0</v>
      </c>
      <c r="J132" s="904">
        <f t="shared" si="23"/>
        <v>0</v>
      </c>
      <c r="K132" s="904">
        <f t="shared" si="23"/>
        <v>0</v>
      </c>
      <c r="L132" s="904">
        <f t="shared" si="23"/>
        <v>0</v>
      </c>
      <c r="M132" s="904">
        <f t="shared" si="23"/>
        <v>0</v>
      </c>
      <c r="N132" s="904">
        <f t="shared" si="23"/>
        <v>0</v>
      </c>
      <c r="O132" s="388"/>
      <c r="P132" s="388"/>
      <c r="Q132" s="388"/>
      <c r="R132" s="388"/>
      <c r="S132" s="388"/>
      <c r="T132" s="388"/>
      <c r="U132" s="388"/>
      <c r="V132" s="388"/>
      <c r="W132" s="388"/>
      <c r="X132" s="388"/>
      <c r="Y132" s="388"/>
      <c r="Z132" s="388"/>
      <c r="AA132" s="388"/>
      <c r="AB132" s="388"/>
      <c r="AC132" s="388"/>
      <c r="AD132" s="388"/>
      <c r="AE132" s="388"/>
      <c r="AF132" s="388"/>
      <c r="AG132" s="388"/>
      <c r="AH132" s="388"/>
      <c r="AI132" s="388"/>
      <c r="AJ132" s="388"/>
      <c r="AK132" s="388"/>
      <c r="AL132" s="388"/>
      <c r="AM132" s="388"/>
      <c r="AN132" s="388"/>
      <c r="AO132" s="388"/>
      <c r="AP132" s="388"/>
      <c r="AQ132" s="388"/>
      <c r="AR132" s="388"/>
      <c r="AS132" s="388"/>
      <c r="AT132" s="388"/>
      <c r="AU132" s="388"/>
      <c r="AV132" s="388"/>
      <c r="AW132" s="388"/>
      <c r="AX132" s="388"/>
      <c r="AY132" s="388"/>
      <c r="AZ132" s="388"/>
      <c r="BA132" s="388"/>
      <c r="BB132" s="388"/>
      <c r="BC132" s="388"/>
      <c r="BD132" s="388"/>
      <c r="BE132" s="388"/>
      <c r="BF132" s="388"/>
      <c r="BG132" s="388"/>
      <c r="BH132" s="388"/>
      <c r="BI132" s="388"/>
      <c r="BJ132" s="388"/>
      <c r="BK132" s="388"/>
      <c r="BL132" s="388"/>
      <c r="BM132" s="388"/>
      <c r="BN132" s="388"/>
      <c r="BO132" s="388"/>
      <c r="BP132" s="388"/>
      <c r="BQ132" s="388"/>
      <c r="BR132" s="388"/>
      <c r="BS132" s="388"/>
      <c r="BT132" s="388"/>
      <c r="BU132" s="388"/>
      <c r="BV132" s="388"/>
      <c r="BW132" s="388"/>
      <c r="BX132" s="388"/>
      <c r="BY132" s="388"/>
      <c r="BZ132" s="388"/>
    </row>
    <row r="133" spans="1:78" s="243" customFormat="1">
      <c r="A133" s="387"/>
      <c r="B133" s="913"/>
      <c r="C133" s="910"/>
      <c r="D133" s="905"/>
      <c r="E133" s="909"/>
      <c r="F133" s="909"/>
      <c r="G133" s="909"/>
      <c r="H133" s="909"/>
      <c r="I133" s="909"/>
      <c r="J133" s="909"/>
      <c r="K133" s="909"/>
      <c r="L133" s="909"/>
      <c r="M133" s="909"/>
      <c r="N133" s="909"/>
      <c r="O133" s="388"/>
      <c r="P133" s="388"/>
      <c r="Q133" s="388"/>
      <c r="R133" s="388"/>
      <c r="S133" s="388"/>
      <c r="T133" s="388"/>
      <c r="U133" s="388"/>
      <c r="V133" s="388"/>
      <c r="W133" s="388"/>
      <c r="X133" s="388"/>
      <c r="Y133" s="388"/>
      <c r="Z133" s="388"/>
      <c r="AA133" s="388"/>
      <c r="AB133" s="388"/>
      <c r="AC133" s="388"/>
      <c r="AD133" s="388"/>
      <c r="AE133" s="388"/>
      <c r="AF133" s="388"/>
      <c r="AG133" s="388"/>
      <c r="AH133" s="388"/>
      <c r="AI133" s="388"/>
      <c r="AJ133" s="388"/>
      <c r="AK133" s="388"/>
      <c r="AL133" s="388"/>
      <c r="AM133" s="388"/>
      <c r="AN133" s="388"/>
      <c r="AO133" s="388"/>
      <c r="AP133" s="388"/>
      <c r="AQ133" s="388"/>
      <c r="AR133" s="388"/>
      <c r="AS133" s="388"/>
      <c r="AT133" s="388"/>
      <c r="AU133" s="388"/>
      <c r="AV133" s="388"/>
      <c r="AW133" s="388"/>
      <c r="AX133" s="388"/>
      <c r="AY133" s="388"/>
      <c r="AZ133" s="388"/>
      <c r="BA133" s="388"/>
      <c r="BB133" s="388"/>
      <c r="BC133" s="388"/>
      <c r="BD133" s="388"/>
      <c r="BE133" s="388"/>
      <c r="BF133" s="388"/>
      <c r="BG133" s="388"/>
      <c r="BH133" s="388"/>
      <c r="BI133" s="388"/>
      <c r="BJ133" s="388"/>
      <c r="BK133" s="388"/>
      <c r="BL133" s="388"/>
      <c r="BM133" s="388"/>
      <c r="BN133" s="388"/>
      <c r="BO133" s="388"/>
      <c r="BP133" s="388"/>
      <c r="BQ133" s="388"/>
      <c r="BR133" s="388"/>
      <c r="BS133" s="388"/>
      <c r="BT133" s="388"/>
      <c r="BU133" s="388"/>
      <c r="BV133" s="388"/>
      <c r="BW133" s="388"/>
      <c r="BX133" s="388"/>
      <c r="BY133" s="388"/>
      <c r="BZ133" s="388"/>
    </row>
    <row r="134" spans="1:78" s="243" customFormat="1" ht="30">
      <c r="A134" s="903"/>
      <c r="B134" s="911" t="s">
        <v>868</v>
      </c>
      <c r="C134" s="910"/>
      <c r="D134" s="905"/>
      <c r="E134" s="909"/>
      <c r="F134" s="909"/>
      <c r="G134" s="909"/>
      <c r="H134" s="909"/>
      <c r="I134" s="909"/>
      <c r="J134" s="909"/>
      <c r="K134" s="909"/>
      <c r="L134" s="909"/>
      <c r="M134" s="909"/>
      <c r="N134" s="909"/>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8"/>
      <c r="AY134" s="388"/>
      <c r="AZ134" s="388"/>
      <c r="BA134" s="388"/>
      <c r="BB134" s="388"/>
      <c r="BC134" s="388"/>
      <c r="BD134" s="388"/>
      <c r="BE134" s="388"/>
      <c r="BF134" s="388"/>
      <c r="BG134" s="388"/>
      <c r="BH134" s="388"/>
      <c r="BI134" s="388"/>
      <c r="BJ134" s="388"/>
      <c r="BK134" s="388"/>
      <c r="BL134" s="388"/>
      <c r="BM134" s="388"/>
      <c r="BN134" s="388"/>
      <c r="BO134" s="388"/>
      <c r="BP134" s="388"/>
      <c r="BQ134" s="388"/>
      <c r="BR134" s="388"/>
      <c r="BS134" s="388"/>
      <c r="BT134" s="388"/>
      <c r="BU134" s="388"/>
      <c r="BV134" s="388"/>
      <c r="BW134" s="388"/>
      <c r="BX134" s="388"/>
      <c r="BY134" s="388"/>
      <c r="BZ134" s="388"/>
    </row>
    <row r="135" spans="1:78" s="243" customFormat="1" ht="30">
      <c r="A135" s="901">
        <v>98</v>
      </c>
      <c r="B135" s="914" t="s">
        <v>868</v>
      </c>
      <c r="C135" s="910"/>
      <c r="D135" s="905"/>
      <c r="E135" s="247"/>
      <c r="F135" s="247"/>
      <c r="G135" s="247"/>
      <c r="H135" s="247"/>
      <c r="I135" s="247"/>
      <c r="J135" s="247"/>
      <c r="K135" s="247"/>
      <c r="L135" s="247"/>
      <c r="M135" s="247"/>
      <c r="N135" s="247"/>
      <c r="O135" s="388"/>
      <c r="P135" s="388"/>
      <c r="Q135" s="388"/>
      <c r="R135" s="388"/>
      <c r="S135" s="388"/>
      <c r="T135" s="388"/>
      <c r="U135" s="388"/>
      <c r="V135" s="388"/>
      <c r="W135" s="388"/>
      <c r="X135" s="388"/>
      <c r="Y135" s="388"/>
      <c r="Z135" s="388"/>
      <c r="AA135" s="388"/>
      <c r="AB135" s="388"/>
      <c r="AC135" s="388"/>
      <c r="AD135" s="388"/>
      <c r="AE135" s="388"/>
      <c r="AF135" s="388"/>
      <c r="AG135" s="388"/>
      <c r="AH135" s="388"/>
      <c r="AI135" s="388"/>
      <c r="AJ135" s="388"/>
      <c r="AK135" s="388"/>
      <c r="AL135" s="388"/>
      <c r="AM135" s="388"/>
      <c r="AN135" s="388"/>
      <c r="AO135" s="388"/>
      <c r="AP135" s="388"/>
      <c r="AQ135" s="388"/>
      <c r="AR135" s="388"/>
      <c r="AS135" s="388"/>
      <c r="AT135" s="388"/>
      <c r="AU135" s="388"/>
      <c r="AV135" s="388"/>
      <c r="AW135" s="388"/>
      <c r="AX135" s="388"/>
      <c r="AY135" s="388"/>
      <c r="AZ135" s="388"/>
      <c r="BA135" s="388"/>
      <c r="BB135" s="388"/>
      <c r="BC135" s="388"/>
      <c r="BD135" s="388"/>
      <c r="BE135" s="388"/>
      <c r="BF135" s="388"/>
      <c r="BG135" s="388"/>
      <c r="BH135" s="388"/>
      <c r="BI135" s="388"/>
      <c r="BJ135" s="388"/>
      <c r="BK135" s="388"/>
      <c r="BL135" s="388"/>
      <c r="BM135" s="388"/>
      <c r="BN135" s="388"/>
      <c r="BO135" s="388"/>
      <c r="BP135" s="388"/>
      <c r="BQ135" s="388"/>
      <c r="BR135" s="388"/>
      <c r="BS135" s="388"/>
      <c r="BT135" s="388"/>
      <c r="BU135" s="388"/>
      <c r="BV135" s="388"/>
      <c r="BW135" s="388"/>
      <c r="BX135" s="388"/>
      <c r="BY135" s="388"/>
      <c r="BZ135" s="388"/>
    </row>
    <row r="136" spans="1:78" s="243" customFormat="1">
      <c r="A136" s="899">
        <v>99</v>
      </c>
      <c r="B136" s="906" t="str">
        <f>"10 percent common equity tier 1 deduction threshold (10 percent of item "&amp;A82&amp;")"</f>
        <v>10 percent common equity tier 1 deduction threshold (10 percent of item 60)</v>
      </c>
      <c r="C136" s="905"/>
      <c r="D136" s="905"/>
      <c r="E136" s="904">
        <f t="shared" ref="E136:N136" si="24">MAX(E82*0.1,0)</f>
        <v>0</v>
      </c>
      <c r="F136" s="904">
        <f t="shared" si="24"/>
        <v>0</v>
      </c>
      <c r="G136" s="904">
        <f t="shared" si="24"/>
        <v>0</v>
      </c>
      <c r="H136" s="904">
        <f t="shared" si="24"/>
        <v>0</v>
      </c>
      <c r="I136" s="904">
        <f t="shared" si="24"/>
        <v>0</v>
      </c>
      <c r="J136" s="904">
        <f t="shared" si="24"/>
        <v>0</v>
      </c>
      <c r="K136" s="904">
        <f t="shared" si="24"/>
        <v>0</v>
      </c>
      <c r="L136" s="904">
        <f t="shared" si="24"/>
        <v>0</v>
      </c>
      <c r="M136" s="904">
        <f t="shared" si="24"/>
        <v>0</v>
      </c>
      <c r="N136" s="904">
        <f t="shared" si="24"/>
        <v>0</v>
      </c>
      <c r="O136" s="388"/>
      <c r="P136" s="388"/>
      <c r="Q136" s="388"/>
      <c r="R136" s="388"/>
      <c r="S136" s="388"/>
      <c r="T136" s="388"/>
      <c r="U136" s="388"/>
      <c r="V136" s="388"/>
      <c r="W136" s="388"/>
      <c r="X136" s="388"/>
      <c r="Y136" s="388"/>
      <c r="Z136" s="388"/>
      <c r="AA136" s="388"/>
      <c r="AB136" s="388"/>
      <c r="AC136" s="388"/>
      <c r="AD136" s="388"/>
      <c r="AE136" s="388"/>
      <c r="AF136" s="388"/>
      <c r="AG136" s="388"/>
      <c r="AH136" s="388"/>
      <c r="AI136" s="388"/>
      <c r="AJ136" s="388"/>
      <c r="AK136" s="388"/>
      <c r="AL136" s="388"/>
      <c r="AM136" s="388"/>
      <c r="AN136" s="388"/>
      <c r="AO136" s="388"/>
      <c r="AP136" s="388"/>
      <c r="AQ136" s="388"/>
      <c r="AR136" s="388"/>
      <c r="AS136" s="388"/>
      <c r="AT136" s="388"/>
      <c r="AU136" s="388"/>
      <c r="AV136" s="388"/>
      <c r="AW136" s="388"/>
      <c r="AX136" s="388"/>
      <c r="AY136" s="388"/>
      <c r="AZ136" s="388"/>
      <c r="BA136" s="388"/>
      <c r="BB136" s="388"/>
      <c r="BC136" s="388"/>
      <c r="BD136" s="388"/>
      <c r="BE136" s="388"/>
      <c r="BF136" s="388"/>
      <c r="BG136" s="388"/>
      <c r="BH136" s="388"/>
      <c r="BI136" s="388"/>
      <c r="BJ136" s="388"/>
      <c r="BK136" s="388"/>
      <c r="BL136" s="388"/>
      <c r="BM136" s="388"/>
      <c r="BN136" s="388"/>
      <c r="BO136" s="388"/>
      <c r="BP136" s="388"/>
      <c r="BQ136" s="388"/>
      <c r="BR136" s="388"/>
      <c r="BS136" s="388"/>
      <c r="BT136" s="388"/>
      <c r="BU136" s="388"/>
      <c r="BV136" s="388"/>
      <c r="BW136" s="388"/>
      <c r="BX136" s="388"/>
      <c r="BY136" s="388"/>
      <c r="BZ136" s="388"/>
    </row>
    <row r="137" spans="1:78" s="243" customFormat="1" ht="30">
      <c r="A137" s="899">
        <v>100</v>
      </c>
      <c r="B137" s="906" t="str">
        <f>"Amount to be deducted from common equity tier 1 due to 10 percent deduction threshold (greater of item "&amp;A135&amp;" minus item "&amp;A136&amp;" or zero)"</f>
        <v>Amount to be deducted from common equity tier 1 due to 10 percent deduction threshold (greater of item 98 minus item 99 or zero)</v>
      </c>
      <c r="C137" s="905"/>
      <c r="D137" s="905"/>
      <c r="E137" s="904">
        <f t="shared" ref="E137:N137" si="25">MAX(0,E135-E136)</f>
        <v>0</v>
      </c>
      <c r="F137" s="904">
        <f t="shared" si="25"/>
        <v>0</v>
      </c>
      <c r="G137" s="904">
        <f t="shared" si="25"/>
        <v>0</v>
      </c>
      <c r="H137" s="904">
        <f t="shared" si="25"/>
        <v>0</v>
      </c>
      <c r="I137" s="904">
        <f t="shared" si="25"/>
        <v>0</v>
      </c>
      <c r="J137" s="904">
        <f t="shared" si="25"/>
        <v>0</v>
      </c>
      <c r="K137" s="904">
        <f t="shared" si="25"/>
        <v>0</v>
      </c>
      <c r="L137" s="904">
        <f t="shared" si="25"/>
        <v>0</v>
      </c>
      <c r="M137" s="904">
        <f t="shared" si="25"/>
        <v>0</v>
      </c>
      <c r="N137" s="904">
        <f t="shared" si="25"/>
        <v>0</v>
      </c>
      <c r="O137" s="388"/>
      <c r="P137" s="388"/>
      <c r="Q137" s="388"/>
      <c r="R137" s="388"/>
      <c r="S137" s="388"/>
      <c r="T137" s="388"/>
      <c r="U137" s="388"/>
      <c r="V137" s="388"/>
      <c r="W137" s="388"/>
      <c r="X137" s="388"/>
      <c r="Y137" s="388"/>
      <c r="Z137" s="388"/>
      <c r="AA137" s="388"/>
      <c r="AB137" s="388"/>
      <c r="AC137" s="388"/>
      <c r="AD137" s="388"/>
      <c r="AE137" s="388"/>
      <c r="AF137" s="388"/>
      <c r="AG137" s="388"/>
      <c r="AH137" s="388"/>
      <c r="AI137" s="388"/>
      <c r="AJ137" s="388"/>
      <c r="AK137" s="388"/>
      <c r="AL137" s="388"/>
      <c r="AM137" s="388"/>
      <c r="AN137" s="388"/>
      <c r="AO137" s="388"/>
      <c r="AP137" s="388"/>
      <c r="AQ137" s="388"/>
      <c r="AR137" s="388"/>
      <c r="AS137" s="388"/>
      <c r="AT137" s="388"/>
      <c r="AU137" s="388"/>
      <c r="AV137" s="388"/>
      <c r="AW137" s="388"/>
      <c r="AX137" s="388"/>
      <c r="AY137" s="388"/>
      <c r="AZ137" s="388"/>
      <c r="BA137" s="388"/>
      <c r="BB137" s="388"/>
      <c r="BC137" s="388"/>
      <c r="BD137" s="388"/>
      <c r="BE137" s="388"/>
      <c r="BF137" s="388"/>
      <c r="BG137" s="388"/>
      <c r="BH137" s="388"/>
      <c r="BI137" s="388"/>
      <c r="BJ137" s="388"/>
      <c r="BK137" s="388"/>
      <c r="BL137" s="388"/>
      <c r="BM137" s="388"/>
      <c r="BN137" s="388"/>
      <c r="BO137" s="388"/>
      <c r="BP137" s="388"/>
      <c r="BQ137" s="388"/>
      <c r="BR137" s="388"/>
      <c r="BS137" s="388"/>
      <c r="BT137" s="388"/>
      <c r="BU137" s="388"/>
      <c r="BV137" s="388"/>
      <c r="BW137" s="388"/>
      <c r="BX137" s="388"/>
      <c r="BY137" s="388"/>
      <c r="BZ137" s="388"/>
    </row>
    <row r="138" spans="1:78" s="243" customFormat="1">
      <c r="A138" s="387"/>
      <c r="B138" s="913"/>
      <c r="C138" s="910"/>
      <c r="D138" s="905"/>
      <c r="E138" s="912"/>
      <c r="F138" s="912"/>
      <c r="G138" s="912"/>
      <c r="H138" s="912"/>
      <c r="I138" s="912"/>
      <c r="J138" s="912"/>
      <c r="K138" s="912"/>
      <c r="L138" s="912"/>
      <c r="M138" s="912"/>
      <c r="N138" s="912"/>
      <c r="O138" s="388"/>
      <c r="P138" s="388"/>
      <c r="Q138" s="388"/>
      <c r="R138" s="388"/>
      <c r="S138" s="388"/>
      <c r="T138" s="388"/>
      <c r="U138" s="388"/>
      <c r="V138" s="388"/>
      <c r="W138" s="388"/>
      <c r="X138" s="388"/>
      <c r="Y138" s="388"/>
      <c r="Z138" s="388"/>
      <c r="AA138" s="388"/>
      <c r="AB138" s="388"/>
      <c r="AC138" s="388"/>
      <c r="AD138" s="388"/>
      <c r="AE138" s="388"/>
      <c r="AF138" s="388"/>
      <c r="AG138" s="388"/>
      <c r="AH138" s="388"/>
      <c r="AI138" s="388"/>
      <c r="AJ138" s="388"/>
      <c r="AK138" s="388"/>
      <c r="AL138" s="388"/>
      <c r="AM138" s="388"/>
      <c r="AN138" s="388"/>
      <c r="AO138" s="388"/>
      <c r="AP138" s="388"/>
      <c r="AQ138" s="388"/>
      <c r="AR138" s="388"/>
      <c r="AS138" s="388"/>
      <c r="AT138" s="388"/>
      <c r="AU138" s="388"/>
      <c r="AV138" s="388"/>
      <c r="AW138" s="388"/>
      <c r="AX138" s="388"/>
      <c r="AY138" s="388"/>
      <c r="AZ138" s="388"/>
      <c r="BA138" s="388"/>
      <c r="BB138" s="388"/>
      <c r="BC138" s="388"/>
      <c r="BD138" s="388"/>
      <c r="BE138" s="388"/>
      <c r="BF138" s="388"/>
      <c r="BG138" s="388"/>
      <c r="BH138" s="388"/>
      <c r="BI138" s="388"/>
      <c r="BJ138" s="388"/>
      <c r="BK138" s="388"/>
      <c r="BL138" s="388"/>
      <c r="BM138" s="388"/>
      <c r="BN138" s="388"/>
      <c r="BO138" s="388"/>
      <c r="BP138" s="388"/>
      <c r="BQ138" s="388"/>
      <c r="BR138" s="388"/>
      <c r="BS138" s="388"/>
      <c r="BT138" s="388"/>
      <c r="BU138" s="388"/>
      <c r="BV138" s="388"/>
      <c r="BW138" s="388"/>
      <c r="BX138" s="388"/>
      <c r="BY138" s="388"/>
      <c r="BZ138" s="388"/>
    </row>
    <row r="139" spans="1:78" s="243" customFormat="1" ht="30">
      <c r="A139" s="903"/>
      <c r="B139" s="911" t="s">
        <v>867</v>
      </c>
      <c r="C139" s="910"/>
      <c r="D139" s="905"/>
      <c r="E139" s="909"/>
      <c r="F139" s="909"/>
      <c r="G139" s="909"/>
      <c r="H139" s="909"/>
      <c r="I139" s="909"/>
      <c r="J139" s="909"/>
      <c r="K139" s="909"/>
      <c r="L139" s="909"/>
      <c r="M139" s="909"/>
      <c r="N139" s="909"/>
      <c r="O139" s="388"/>
      <c r="P139" s="388"/>
      <c r="Q139" s="388"/>
      <c r="R139" s="388"/>
      <c r="S139" s="388"/>
      <c r="T139" s="388"/>
      <c r="U139" s="388"/>
      <c r="V139" s="388"/>
      <c r="W139" s="388"/>
      <c r="X139" s="388"/>
      <c r="Y139" s="388"/>
      <c r="Z139" s="388"/>
      <c r="AA139" s="388"/>
      <c r="AB139" s="388"/>
      <c r="AC139" s="388"/>
      <c r="AD139" s="388"/>
      <c r="AE139" s="388"/>
      <c r="AF139" s="388"/>
      <c r="AG139" s="388"/>
      <c r="AH139" s="388"/>
      <c r="AI139" s="388"/>
      <c r="AJ139" s="388"/>
      <c r="AK139" s="388"/>
      <c r="AL139" s="388"/>
      <c r="AM139" s="388"/>
      <c r="AN139" s="388"/>
      <c r="AO139" s="388"/>
      <c r="AP139" s="388"/>
      <c r="AQ139" s="388"/>
      <c r="AR139" s="388"/>
      <c r="AS139" s="388"/>
      <c r="AT139" s="388"/>
      <c r="AU139" s="388"/>
      <c r="AV139" s="388"/>
      <c r="AW139" s="388"/>
      <c r="AX139" s="388"/>
      <c r="AY139" s="388"/>
      <c r="AZ139" s="388"/>
      <c r="BA139" s="388"/>
      <c r="BB139" s="388"/>
      <c r="BC139" s="388"/>
      <c r="BD139" s="388"/>
      <c r="BE139" s="388"/>
      <c r="BF139" s="388"/>
      <c r="BG139" s="388"/>
      <c r="BH139" s="388"/>
      <c r="BI139" s="388"/>
      <c r="BJ139" s="388"/>
      <c r="BK139" s="388"/>
      <c r="BL139" s="388"/>
      <c r="BM139" s="388"/>
      <c r="BN139" s="388"/>
      <c r="BO139" s="388"/>
      <c r="BP139" s="388"/>
      <c r="BQ139" s="388"/>
      <c r="BR139" s="388"/>
      <c r="BS139" s="388"/>
      <c r="BT139" s="388"/>
      <c r="BU139" s="388"/>
      <c r="BV139" s="388"/>
      <c r="BW139" s="388"/>
      <c r="BX139" s="388"/>
      <c r="BY139" s="388"/>
      <c r="BZ139" s="388"/>
    </row>
    <row r="140" spans="1:78" s="243" customFormat="1">
      <c r="A140" s="899">
        <v>101</v>
      </c>
      <c r="B140" s="906" t="str">
        <f>"Sum of items "&amp;A123&amp;", "&amp;A130&amp;", and "&amp;A135&amp;""</f>
        <v>Sum of items 90, 95, and 98</v>
      </c>
      <c r="C140" s="905"/>
      <c r="D140" s="905"/>
      <c r="E140" s="904">
        <f t="shared" ref="E140:N140" si="26">E123+E130+E135</f>
        <v>0</v>
      </c>
      <c r="F140" s="904">
        <f t="shared" si="26"/>
        <v>0</v>
      </c>
      <c r="G140" s="904">
        <f t="shared" si="26"/>
        <v>0</v>
      </c>
      <c r="H140" s="904">
        <f t="shared" si="26"/>
        <v>0</v>
      </c>
      <c r="I140" s="904">
        <f t="shared" si="26"/>
        <v>0</v>
      </c>
      <c r="J140" s="904">
        <f t="shared" si="26"/>
        <v>0</v>
      </c>
      <c r="K140" s="904">
        <f t="shared" si="26"/>
        <v>0</v>
      </c>
      <c r="L140" s="904">
        <f t="shared" si="26"/>
        <v>0</v>
      </c>
      <c r="M140" s="904">
        <f t="shared" si="26"/>
        <v>0</v>
      </c>
      <c r="N140" s="904">
        <f t="shared" si="26"/>
        <v>0</v>
      </c>
      <c r="O140" s="388"/>
      <c r="P140" s="388"/>
      <c r="Q140" s="388"/>
      <c r="R140" s="388"/>
      <c r="S140" s="388"/>
      <c r="T140" s="388"/>
      <c r="U140" s="388"/>
      <c r="V140" s="388"/>
      <c r="W140" s="388"/>
      <c r="X140" s="388"/>
      <c r="Y140" s="388"/>
      <c r="Z140" s="388"/>
      <c r="AA140" s="388"/>
      <c r="AB140" s="388"/>
      <c r="AC140" s="388"/>
      <c r="AD140" s="388"/>
      <c r="AE140" s="388"/>
      <c r="AF140" s="388"/>
      <c r="AG140" s="388"/>
      <c r="AH140" s="388"/>
      <c r="AI140" s="388"/>
      <c r="AJ140" s="388"/>
      <c r="AK140" s="388"/>
      <c r="AL140" s="388"/>
      <c r="AM140" s="388"/>
      <c r="AN140" s="388"/>
      <c r="AO140" s="388"/>
      <c r="AP140" s="388"/>
      <c r="AQ140" s="388"/>
      <c r="AR140" s="388"/>
      <c r="AS140" s="388"/>
      <c r="AT140" s="388"/>
      <c r="AU140" s="388"/>
      <c r="AV140" s="388"/>
      <c r="AW140" s="388"/>
      <c r="AX140" s="388"/>
      <c r="AY140" s="388"/>
      <c r="AZ140" s="388"/>
      <c r="BA140" s="388"/>
      <c r="BB140" s="388"/>
      <c r="BC140" s="388"/>
      <c r="BD140" s="388"/>
      <c r="BE140" s="388"/>
      <c r="BF140" s="388"/>
      <c r="BG140" s="388"/>
      <c r="BH140" s="388"/>
      <c r="BI140" s="388"/>
      <c r="BJ140" s="388"/>
      <c r="BK140" s="388"/>
      <c r="BL140" s="388"/>
      <c r="BM140" s="388"/>
      <c r="BN140" s="388"/>
      <c r="BO140" s="388"/>
      <c r="BP140" s="388"/>
      <c r="BQ140" s="388"/>
      <c r="BR140" s="388"/>
      <c r="BS140" s="388"/>
      <c r="BT140" s="388"/>
      <c r="BU140" s="388"/>
      <c r="BV140" s="388"/>
      <c r="BW140" s="388"/>
      <c r="BX140" s="388"/>
      <c r="BY140" s="388"/>
      <c r="BZ140" s="388"/>
    </row>
    <row r="141" spans="1:78" s="243" customFormat="1" ht="33" customHeight="1">
      <c r="A141" s="899">
        <v>102</v>
      </c>
      <c r="B141" s="908" t="str">
        <f>"15 percent common equity tier 1 deduction threshold (15 percent of item "&amp;A82&amp;")"</f>
        <v>15 percent common equity tier 1 deduction threshold (15 percent of item 60)</v>
      </c>
      <c r="C141" s="905"/>
      <c r="D141" s="905"/>
      <c r="E141" s="907" t="str">
        <f t="shared" ref="E141:N141" si="27">IF(ISNUMBER(E82),MAX((E82-E140)*0.1765,0),"")</f>
        <v/>
      </c>
      <c r="F141" s="907" t="str">
        <f t="shared" si="27"/>
        <v/>
      </c>
      <c r="G141" s="907" t="str">
        <f t="shared" si="27"/>
        <v/>
      </c>
      <c r="H141" s="907" t="str">
        <f t="shared" si="27"/>
        <v/>
      </c>
      <c r="I141" s="907" t="str">
        <f t="shared" si="27"/>
        <v/>
      </c>
      <c r="J141" s="907" t="str">
        <f t="shared" si="27"/>
        <v/>
      </c>
      <c r="K141" s="907" t="str">
        <f t="shared" si="27"/>
        <v/>
      </c>
      <c r="L141" s="907" t="str">
        <f t="shared" si="27"/>
        <v/>
      </c>
      <c r="M141" s="907" t="str">
        <f t="shared" si="27"/>
        <v/>
      </c>
      <c r="N141" s="907" t="str">
        <f t="shared" si="27"/>
        <v/>
      </c>
      <c r="O141" s="388"/>
      <c r="P141" s="388"/>
      <c r="Q141" s="388"/>
      <c r="R141" s="388"/>
      <c r="S141" s="388"/>
      <c r="T141" s="388"/>
      <c r="U141" s="388"/>
      <c r="V141" s="388"/>
      <c r="W141" s="388"/>
      <c r="X141" s="388"/>
      <c r="Y141" s="388"/>
      <c r="Z141" s="388"/>
      <c r="AA141" s="388"/>
      <c r="AB141" s="388"/>
      <c r="AC141" s="388"/>
      <c r="AD141" s="388"/>
      <c r="AE141" s="388"/>
      <c r="AF141" s="388"/>
      <c r="AG141" s="388"/>
      <c r="AH141" s="388"/>
      <c r="AI141" s="388"/>
      <c r="AJ141" s="388"/>
      <c r="AK141" s="388"/>
      <c r="AL141" s="388"/>
      <c r="AM141" s="388"/>
      <c r="AN141" s="388"/>
      <c r="AO141" s="388"/>
      <c r="AP141" s="388"/>
      <c r="AQ141" s="388"/>
      <c r="AR141" s="388"/>
      <c r="AS141" s="388"/>
      <c r="AT141" s="388"/>
      <c r="AU141" s="388"/>
      <c r="AV141" s="388"/>
      <c r="AW141" s="388"/>
      <c r="AX141" s="388"/>
      <c r="AY141" s="388"/>
      <c r="AZ141" s="388"/>
      <c r="BA141" s="388"/>
      <c r="BB141" s="388"/>
      <c r="BC141" s="388"/>
      <c r="BD141" s="388"/>
      <c r="BE141" s="388"/>
      <c r="BF141" s="388"/>
      <c r="BG141" s="388"/>
      <c r="BH141" s="388"/>
      <c r="BI141" s="388"/>
      <c r="BJ141" s="388"/>
      <c r="BK141" s="388"/>
      <c r="BL141" s="388"/>
      <c r="BM141" s="388"/>
      <c r="BN141" s="388"/>
      <c r="BO141" s="388"/>
      <c r="BP141" s="388"/>
      <c r="BQ141" s="388"/>
      <c r="BR141" s="388"/>
      <c r="BS141" s="388"/>
      <c r="BT141" s="388"/>
      <c r="BU141" s="388"/>
      <c r="BV141" s="388"/>
      <c r="BW141" s="388"/>
      <c r="BX141" s="388"/>
      <c r="BY141" s="388"/>
      <c r="BZ141" s="388"/>
    </row>
    <row r="142" spans="1:78" s="243" customFormat="1">
      <c r="A142" s="899">
        <v>103</v>
      </c>
      <c r="B142" s="906" t="str">
        <f>"Sum of items "&amp;A125&amp;", "&amp;A132&amp;", and "&amp;A137&amp;""</f>
        <v>Sum of items 92, 97, and 100</v>
      </c>
      <c r="C142" s="905"/>
      <c r="D142" s="905"/>
      <c r="E142" s="904">
        <f t="shared" ref="E142:N142" si="28">E125+E132+E137</f>
        <v>0</v>
      </c>
      <c r="F142" s="904">
        <f t="shared" si="28"/>
        <v>0</v>
      </c>
      <c r="G142" s="904">
        <f t="shared" si="28"/>
        <v>0</v>
      </c>
      <c r="H142" s="904">
        <f t="shared" si="28"/>
        <v>0</v>
      </c>
      <c r="I142" s="904">
        <f t="shared" si="28"/>
        <v>0</v>
      </c>
      <c r="J142" s="904">
        <f t="shared" si="28"/>
        <v>0</v>
      </c>
      <c r="K142" s="904">
        <f t="shared" si="28"/>
        <v>0</v>
      </c>
      <c r="L142" s="904">
        <f t="shared" si="28"/>
        <v>0</v>
      </c>
      <c r="M142" s="904">
        <f t="shared" si="28"/>
        <v>0</v>
      </c>
      <c r="N142" s="904">
        <f t="shared" si="28"/>
        <v>0</v>
      </c>
      <c r="O142" s="388"/>
      <c r="P142" s="388"/>
      <c r="Q142" s="388"/>
      <c r="R142" s="388"/>
      <c r="S142" s="388"/>
      <c r="T142" s="388"/>
      <c r="U142" s="388"/>
      <c r="V142" s="388"/>
      <c r="W142" s="388"/>
      <c r="X142" s="388"/>
      <c r="Y142" s="388"/>
      <c r="Z142" s="388"/>
      <c r="AA142" s="388"/>
      <c r="AB142" s="388"/>
      <c r="AC142" s="388"/>
      <c r="AD142" s="388"/>
      <c r="AE142" s="388"/>
      <c r="AF142" s="388"/>
      <c r="AG142" s="388"/>
      <c r="AH142" s="388"/>
      <c r="AI142" s="388"/>
      <c r="AJ142" s="388"/>
      <c r="AK142" s="388"/>
      <c r="AL142" s="388"/>
      <c r="AM142" s="388"/>
      <c r="AN142" s="388"/>
      <c r="AO142" s="388"/>
      <c r="AP142" s="388"/>
      <c r="AQ142" s="388"/>
      <c r="AR142" s="388"/>
      <c r="AS142" s="388"/>
      <c r="AT142" s="388"/>
      <c r="AU142" s="388"/>
      <c r="AV142" s="388"/>
      <c r="AW142" s="388"/>
      <c r="AX142" s="388"/>
      <c r="AY142" s="388"/>
      <c r="AZ142" s="388"/>
      <c r="BA142" s="388"/>
      <c r="BB142" s="388"/>
      <c r="BC142" s="388"/>
      <c r="BD142" s="388"/>
      <c r="BE142" s="388"/>
      <c r="BF142" s="388"/>
      <c r="BG142" s="388"/>
      <c r="BH142" s="388"/>
      <c r="BI142" s="388"/>
      <c r="BJ142" s="388"/>
      <c r="BK142" s="388"/>
      <c r="BL142" s="388"/>
      <c r="BM142" s="388"/>
      <c r="BN142" s="388"/>
      <c r="BO142" s="388"/>
      <c r="BP142" s="388"/>
      <c r="BQ142" s="388"/>
      <c r="BR142" s="388"/>
      <c r="BS142" s="388"/>
      <c r="BT142" s="388"/>
      <c r="BU142" s="388"/>
      <c r="BV142" s="388"/>
      <c r="BW142" s="388"/>
      <c r="BX142" s="388"/>
      <c r="BY142" s="388"/>
      <c r="BZ142" s="388"/>
    </row>
    <row r="143" spans="1:78" s="243" customFormat="1">
      <c r="A143" s="899">
        <v>104</v>
      </c>
      <c r="B143" s="906" t="str">
        <f>"Item "&amp;A140&amp;" minus item "&amp;A142&amp;""</f>
        <v>Item 101 minus item 103</v>
      </c>
      <c r="C143" s="905"/>
      <c r="D143" s="905"/>
      <c r="E143" s="904">
        <f t="shared" ref="E143:N143" si="29">E140-E142</f>
        <v>0</v>
      </c>
      <c r="F143" s="904">
        <f t="shared" si="29"/>
        <v>0</v>
      </c>
      <c r="G143" s="904">
        <f t="shared" si="29"/>
        <v>0</v>
      </c>
      <c r="H143" s="904">
        <f t="shared" si="29"/>
        <v>0</v>
      </c>
      <c r="I143" s="904">
        <f t="shared" si="29"/>
        <v>0</v>
      </c>
      <c r="J143" s="904">
        <f t="shared" si="29"/>
        <v>0</v>
      </c>
      <c r="K143" s="904">
        <f t="shared" si="29"/>
        <v>0</v>
      </c>
      <c r="L143" s="904">
        <f t="shared" si="29"/>
        <v>0</v>
      </c>
      <c r="M143" s="904">
        <f t="shared" si="29"/>
        <v>0</v>
      </c>
      <c r="N143" s="904">
        <f t="shared" si="29"/>
        <v>0</v>
      </c>
      <c r="O143" s="388"/>
      <c r="P143" s="388"/>
      <c r="Q143" s="388"/>
      <c r="R143" s="388"/>
      <c r="S143" s="388"/>
      <c r="T143" s="388"/>
      <c r="U143" s="388"/>
      <c r="V143" s="388"/>
      <c r="W143" s="388"/>
      <c r="X143" s="388"/>
      <c r="Y143" s="388"/>
      <c r="Z143" s="388"/>
      <c r="AA143" s="388"/>
      <c r="AB143" s="388"/>
      <c r="AC143" s="388"/>
      <c r="AD143" s="388"/>
      <c r="AE143" s="388"/>
      <c r="AF143" s="388"/>
      <c r="AG143" s="388"/>
      <c r="AH143" s="388"/>
      <c r="AI143" s="388"/>
      <c r="AJ143" s="388"/>
      <c r="AK143" s="388"/>
      <c r="AL143" s="388"/>
      <c r="AM143" s="388"/>
      <c r="AN143" s="388"/>
      <c r="AO143" s="388"/>
      <c r="AP143" s="388"/>
      <c r="AQ143" s="388"/>
      <c r="AR143" s="388"/>
      <c r="AS143" s="388"/>
      <c r="AT143" s="388"/>
      <c r="AU143" s="388"/>
      <c r="AV143" s="388"/>
      <c r="AW143" s="388"/>
      <c r="AX143" s="388"/>
      <c r="AY143" s="388"/>
      <c r="AZ143" s="388"/>
      <c r="BA143" s="388"/>
      <c r="BB143" s="388"/>
      <c r="BC143" s="388"/>
      <c r="BD143" s="388"/>
      <c r="BE143" s="388"/>
      <c r="BF143" s="388"/>
      <c r="BG143" s="388"/>
      <c r="BH143" s="388"/>
      <c r="BI143" s="388"/>
      <c r="BJ143" s="388"/>
      <c r="BK143" s="388"/>
      <c r="BL143" s="388"/>
      <c r="BM143" s="388"/>
      <c r="BN143" s="388"/>
      <c r="BO143" s="388"/>
      <c r="BP143" s="388"/>
      <c r="BQ143" s="388"/>
      <c r="BR143" s="388"/>
      <c r="BS143" s="388"/>
      <c r="BT143" s="388"/>
      <c r="BU143" s="388"/>
      <c r="BV143" s="388"/>
      <c r="BW143" s="388"/>
      <c r="BX143" s="388"/>
      <c r="BY143" s="388"/>
      <c r="BZ143" s="388"/>
    </row>
    <row r="144" spans="1:78" s="243" customFormat="1" ht="30" customHeight="1">
      <c r="A144" s="899">
        <v>105</v>
      </c>
      <c r="B144" s="906" t="str">
        <f>"Amount to be deducted from common equity tier 1 due to 15 percent deduction threshold, prior transition provision (greater of item "&amp;A143&amp;" minus item "&amp;A141&amp;" or zero)"</f>
        <v>Amount to be deducted from common equity tier 1 due to 15 percent deduction threshold, prior transition provision (greater of item 104 minus item 102 or zero)</v>
      </c>
      <c r="C144" s="905"/>
      <c r="D144" s="905"/>
      <c r="E144" s="904" t="str">
        <f t="shared" ref="E144:N144" si="30" xml:space="preserve"> IF(AND(ISNUMBER(E141),ISNUMBER(E143)),MAX(0,(E143-E141)),"")</f>
        <v/>
      </c>
      <c r="F144" s="904" t="str">
        <f t="shared" si="30"/>
        <v/>
      </c>
      <c r="G144" s="904" t="str">
        <f t="shared" si="30"/>
        <v/>
      </c>
      <c r="H144" s="904" t="str">
        <f t="shared" si="30"/>
        <v/>
      </c>
      <c r="I144" s="904" t="str">
        <f t="shared" si="30"/>
        <v/>
      </c>
      <c r="J144" s="904" t="str">
        <f t="shared" si="30"/>
        <v/>
      </c>
      <c r="K144" s="904" t="str">
        <f t="shared" si="30"/>
        <v/>
      </c>
      <c r="L144" s="904" t="str">
        <f t="shared" si="30"/>
        <v/>
      </c>
      <c r="M144" s="904" t="str">
        <f t="shared" si="30"/>
        <v/>
      </c>
      <c r="N144" s="904" t="str">
        <f t="shared" si="30"/>
        <v/>
      </c>
      <c r="O144" s="388"/>
      <c r="P144" s="388"/>
      <c r="Q144" s="388"/>
      <c r="R144" s="388"/>
      <c r="S144" s="388"/>
      <c r="T144" s="388"/>
      <c r="U144" s="388"/>
      <c r="V144" s="388"/>
      <c r="W144" s="388"/>
      <c r="X144" s="388"/>
      <c r="Y144" s="388"/>
      <c r="Z144" s="388"/>
      <c r="AA144" s="388"/>
      <c r="AB144" s="388"/>
      <c r="AC144" s="388"/>
      <c r="AD144" s="388"/>
      <c r="AE144" s="388"/>
      <c r="AF144" s="388"/>
      <c r="AG144" s="388"/>
      <c r="AH144" s="388"/>
      <c r="AI144" s="388"/>
      <c r="AJ144" s="388"/>
      <c r="AK144" s="388"/>
      <c r="AL144" s="388"/>
      <c r="AM144" s="388"/>
      <c r="AN144" s="388"/>
      <c r="AO144" s="388"/>
      <c r="AP144" s="388"/>
      <c r="AQ144" s="388"/>
      <c r="AR144" s="388"/>
      <c r="AS144" s="388"/>
      <c r="AT144" s="388"/>
      <c r="AU144" s="388"/>
      <c r="AV144" s="388"/>
      <c r="AW144" s="388"/>
      <c r="AX144" s="388"/>
      <c r="AY144" s="388"/>
      <c r="AZ144" s="388"/>
      <c r="BA144" s="388"/>
      <c r="BB144" s="388"/>
      <c r="BC144" s="388"/>
      <c r="BD144" s="388"/>
      <c r="BE144" s="388"/>
      <c r="BF144" s="388"/>
      <c r="BG144" s="388"/>
      <c r="BH144" s="388"/>
      <c r="BI144" s="388"/>
      <c r="BJ144" s="388"/>
      <c r="BK144" s="388"/>
      <c r="BL144" s="388"/>
      <c r="BM144" s="388"/>
      <c r="BN144" s="388"/>
      <c r="BO144" s="388"/>
      <c r="BP144" s="388"/>
      <c r="BQ144" s="388"/>
      <c r="BR144" s="388"/>
      <c r="BS144" s="388"/>
      <c r="BT144" s="388"/>
      <c r="BU144" s="388"/>
      <c r="BV144" s="388"/>
      <c r="BW144" s="388"/>
      <c r="BX144" s="388"/>
      <c r="BY144" s="388"/>
      <c r="BZ144" s="388"/>
    </row>
    <row r="145" spans="1:78" s="243" customFormat="1">
      <c r="A145" s="387"/>
      <c r="B145" s="429"/>
      <c r="C145" s="889"/>
      <c r="D145" s="895"/>
      <c r="E145" s="886"/>
      <c r="F145" s="886"/>
      <c r="G145" s="886"/>
      <c r="H145" s="886"/>
      <c r="I145" s="886"/>
      <c r="J145" s="886"/>
      <c r="K145" s="886"/>
      <c r="L145" s="886"/>
      <c r="M145" s="886"/>
      <c r="N145" s="886"/>
      <c r="O145" s="388"/>
      <c r="P145" s="388"/>
      <c r="Q145" s="388"/>
      <c r="R145" s="388"/>
      <c r="S145" s="388"/>
      <c r="T145" s="388"/>
      <c r="U145" s="388"/>
      <c r="V145" s="388"/>
      <c r="W145" s="388"/>
      <c r="X145" s="388"/>
      <c r="Y145" s="388"/>
      <c r="Z145" s="388"/>
      <c r="AA145" s="388"/>
      <c r="AB145" s="388"/>
      <c r="AC145" s="388"/>
      <c r="AD145" s="388"/>
      <c r="AE145" s="388"/>
      <c r="AF145" s="388"/>
      <c r="AG145" s="388"/>
      <c r="AH145" s="388"/>
      <c r="AI145" s="388"/>
      <c r="AJ145" s="388"/>
      <c r="AK145" s="388"/>
      <c r="AL145" s="388"/>
      <c r="AM145" s="388"/>
      <c r="AN145" s="388"/>
      <c r="AO145" s="388"/>
      <c r="AP145" s="388"/>
      <c r="AQ145" s="388"/>
      <c r="AR145" s="388"/>
      <c r="AS145" s="388"/>
      <c r="AT145" s="388"/>
      <c r="AU145" s="388"/>
      <c r="AV145" s="388"/>
      <c r="AW145" s="388"/>
      <c r="AX145" s="388"/>
      <c r="AY145" s="388"/>
      <c r="AZ145" s="388"/>
      <c r="BA145" s="388"/>
      <c r="BB145" s="388"/>
      <c r="BC145" s="388"/>
      <c r="BD145" s="388"/>
      <c r="BE145" s="388"/>
      <c r="BF145" s="388"/>
      <c r="BG145" s="388"/>
      <c r="BH145" s="388"/>
      <c r="BI145" s="388"/>
      <c r="BJ145" s="388"/>
      <c r="BK145" s="388"/>
      <c r="BL145" s="388"/>
      <c r="BM145" s="388"/>
      <c r="BN145" s="388"/>
      <c r="BO145" s="388"/>
      <c r="BP145" s="388"/>
      <c r="BQ145" s="388"/>
      <c r="BR145" s="388"/>
      <c r="BS145" s="388"/>
      <c r="BT145" s="388"/>
      <c r="BU145" s="388"/>
      <c r="BV145" s="388"/>
      <c r="BW145" s="388"/>
      <c r="BX145" s="388"/>
      <c r="BY145" s="388"/>
      <c r="BZ145" s="388"/>
    </row>
    <row r="146" spans="1:78" s="243" customFormat="1">
      <c r="A146" s="903"/>
      <c r="B146" s="892" t="s">
        <v>1144</v>
      </c>
      <c r="C146" s="889"/>
      <c r="D146" s="895"/>
      <c r="E146" s="886"/>
      <c r="F146" s="886"/>
      <c r="G146" s="886"/>
      <c r="H146" s="886"/>
      <c r="I146" s="886"/>
      <c r="J146" s="886"/>
      <c r="K146" s="886"/>
      <c r="L146" s="886"/>
      <c r="M146" s="886"/>
      <c r="N146" s="886"/>
      <c r="O146" s="388"/>
      <c r="P146" s="388"/>
      <c r="Q146" s="388"/>
      <c r="R146" s="388"/>
      <c r="S146" s="388"/>
      <c r="T146" s="388"/>
      <c r="U146" s="388"/>
      <c r="V146" s="388"/>
      <c r="W146" s="388"/>
      <c r="X146" s="388"/>
      <c r="Y146" s="388"/>
      <c r="Z146" s="388"/>
      <c r="AA146" s="388"/>
      <c r="AB146" s="388"/>
      <c r="AC146" s="388"/>
      <c r="AD146" s="388"/>
      <c r="AE146" s="388"/>
      <c r="AF146" s="388"/>
      <c r="AG146" s="388"/>
      <c r="AH146" s="388"/>
      <c r="AI146" s="388"/>
      <c r="AJ146" s="388"/>
      <c r="AK146" s="388"/>
      <c r="AL146" s="388"/>
      <c r="AM146" s="388"/>
      <c r="AN146" s="388"/>
      <c r="AO146" s="388"/>
      <c r="AP146" s="388"/>
      <c r="AQ146" s="388"/>
      <c r="AR146" s="388"/>
      <c r="AS146" s="388"/>
      <c r="AT146" s="388"/>
      <c r="AU146" s="388"/>
      <c r="AV146" s="388"/>
      <c r="AW146" s="388"/>
      <c r="AX146" s="388"/>
      <c r="AY146" s="388"/>
      <c r="AZ146" s="388"/>
      <c r="BA146" s="388"/>
      <c r="BB146" s="388"/>
      <c r="BC146" s="388"/>
      <c r="BD146" s="388"/>
      <c r="BE146" s="388"/>
      <c r="BF146" s="388"/>
      <c r="BG146" s="388"/>
      <c r="BH146" s="388"/>
      <c r="BI146" s="388"/>
      <c r="BJ146" s="388"/>
      <c r="BK146" s="388"/>
      <c r="BL146" s="388"/>
      <c r="BM146" s="388"/>
      <c r="BN146" s="388"/>
      <c r="BO146" s="388"/>
      <c r="BP146" s="388"/>
      <c r="BQ146" s="388"/>
      <c r="BR146" s="388"/>
      <c r="BS146" s="388"/>
      <c r="BT146" s="388"/>
      <c r="BU146" s="388"/>
      <c r="BV146" s="388"/>
      <c r="BW146" s="388"/>
      <c r="BX146" s="388"/>
      <c r="BY146" s="388"/>
      <c r="BZ146" s="388"/>
    </row>
    <row r="147" spans="1:78" s="243" customFormat="1">
      <c r="A147" s="901">
        <v>106</v>
      </c>
      <c r="B147" s="892" t="s">
        <v>866</v>
      </c>
      <c r="C147" s="889"/>
      <c r="D147" s="900"/>
      <c r="E147" s="385"/>
      <c r="F147" s="385"/>
      <c r="G147" s="385"/>
      <c r="H147" s="385"/>
      <c r="I147" s="385"/>
      <c r="J147" s="385"/>
      <c r="K147" s="385"/>
      <c r="L147" s="385"/>
      <c r="M147" s="385"/>
      <c r="N147" s="385"/>
      <c r="O147" s="388"/>
      <c r="P147" s="388"/>
      <c r="Q147" s="388"/>
      <c r="R147" s="388"/>
      <c r="S147" s="388"/>
      <c r="T147" s="388"/>
      <c r="U147" s="388"/>
      <c r="V147" s="388"/>
      <c r="W147" s="388"/>
      <c r="X147" s="388"/>
      <c r="Y147" s="388"/>
      <c r="Z147" s="388"/>
      <c r="AA147" s="388"/>
      <c r="AB147" s="388"/>
      <c r="AC147" s="388"/>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88"/>
      <c r="AY147" s="388"/>
      <c r="AZ147" s="388"/>
      <c r="BA147" s="388"/>
      <c r="BB147" s="388"/>
      <c r="BC147" s="388"/>
      <c r="BD147" s="388"/>
      <c r="BE147" s="388"/>
      <c r="BF147" s="388"/>
      <c r="BG147" s="388"/>
      <c r="BH147" s="388"/>
      <c r="BI147" s="388"/>
      <c r="BJ147" s="388"/>
      <c r="BK147" s="388"/>
      <c r="BL147" s="388"/>
      <c r="BM147" s="388"/>
      <c r="BN147" s="388"/>
      <c r="BO147" s="388"/>
      <c r="BP147" s="388"/>
      <c r="BQ147" s="388"/>
      <c r="BR147" s="388"/>
      <c r="BS147" s="388"/>
      <c r="BT147" s="388"/>
      <c r="BU147" s="388"/>
      <c r="BV147" s="388"/>
      <c r="BW147" s="388"/>
      <c r="BX147" s="388"/>
      <c r="BY147" s="388"/>
      <c r="BZ147" s="388"/>
    </row>
    <row r="148" spans="1:78" s="243" customFormat="1">
      <c r="A148" s="899">
        <v>107</v>
      </c>
      <c r="B148" s="887" t="str">
        <f>"Deductions from common equity tier 1 capital and additional tier 1 capital"</f>
        <v>Deductions from common equity tier 1 capital and additional tier 1 capital</v>
      </c>
      <c r="C148" s="886"/>
      <c r="D148" s="894"/>
      <c r="E148" s="902">
        <f t="shared" ref="E148:N148" si="31">SUM(E68:E70)+E80+E81+SUM(E83:E87)+E96</f>
        <v>0</v>
      </c>
      <c r="F148" s="902">
        <f t="shared" si="31"/>
        <v>0</v>
      </c>
      <c r="G148" s="902">
        <f t="shared" si="31"/>
        <v>0</v>
      </c>
      <c r="H148" s="902">
        <f t="shared" si="31"/>
        <v>0</v>
      </c>
      <c r="I148" s="902">
        <f t="shared" si="31"/>
        <v>0</v>
      </c>
      <c r="J148" s="902">
        <f t="shared" si="31"/>
        <v>0</v>
      </c>
      <c r="K148" s="902">
        <f t="shared" si="31"/>
        <v>0</v>
      </c>
      <c r="L148" s="902">
        <f t="shared" si="31"/>
        <v>0</v>
      </c>
      <c r="M148" s="902">
        <f t="shared" si="31"/>
        <v>0</v>
      </c>
      <c r="N148" s="902">
        <f t="shared" si="31"/>
        <v>0</v>
      </c>
      <c r="O148" s="388"/>
      <c r="P148" s="388"/>
      <c r="Q148" s="388"/>
      <c r="R148" s="388"/>
      <c r="S148" s="388"/>
      <c r="T148" s="388"/>
      <c r="U148" s="388"/>
      <c r="V148" s="388"/>
      <c r="W148" s="388"/>
      <c r="X148" s="388"/>
      <c r="Y148" s="388"/>
      <c r="Z148" s="388"/>
      <c r="AA148" s="388"/>
      <c r="AB148" s="388"/>
      <c r="AC148" s="388"/>
      <c r="AD148" s="388"/>
      <c r="AE148" s="388"/>
      <c r="AF148" s="388"/>
      <c r="AG148" s="388"/>
      <c r="AH148" s="388"/>
      <c r="AI148" s="388"/>
      <c r="AJ148" s="388"/>
      <c r="AK148" s="388"/>
      <c r="AL148" s="388"/>
      <c r="AM148" s="388"/>
      <c r="AN148" s="388"/>
      <c r="AO148" s="388"/>
      <c r="AP148" s="388"/>
      <c r="AQ148" s="388"/>
      <c r="AR148" s="388"/>
      <c r="AS148" s="388"/>
      <c r="AT148" s="388"/>
      <c r="AU148" s="388"/>
      <c r="AV148" s="388"/>
      <c r="AW148" s="388"/>
      <c r="AX148" s="388"/>
      <c r="AY148" s="388"/>
      <c r="AZ148" s="388"/>
      <c r="BA148" s="388"/>
      <c r="BB148" s="388"/>
      <c r="BC148" s="388"/>
      <c r="BD148" s="388"/>
      <c r="BE148" s="388"/>
      <c r="BF148" s="388"/>
      <c r="BG148" s="388"/>
      <c r="BH148" s="388"/>
      <c r="BI148" s="388"/>
      <c r="BJ148" s="388"/>
      <c r="BK148" s="388"/>
      <c r="BL148" s="388"/>
      <c r="BM148" s="388"/>
      <c r="BN148" s="388"/>
      <c r="BO148" s="388"/>
      <c r="BP148" s="388"/>
      <c r="BQ148" s="388"/>
      <c r="BR148" s="388"/>
      <c r="BS148" s="388"/>
      <c r="BT148" s="388"/>
      <c r="BU148" s="388"/>
      <c r="BV148" s="388"/>
      <c r="BW148" s="388"/>
      <c r="BX148" s="388"/>
      <c r="BY148" s="388"/>
      <c r="BZ148" s="388"/>
    </row>
    <row r="149" spans="1:78" s="243" customFormat="1">
      <c r="A149" s="901">
        <v>108</v>
      </c>
      <c r="B149" s="892" t="s">
        <v>865</v>
      </c>
      <c r="C149" s="889"/>
      <c r="D149" s="900"/>
      <c r="E149" s="385"/>
      <c r="F149" s="385"/>
      <c r="G149" s="385"/>
      <c r="H149" s="385"/>
      <c r="I149" s="385"/>
      <c r="J149" s="385"/>
      <c r="K149" s="385"/>
      <c r="L149" s="385"/>
      <c r="M149" s="385"/>
      <c r="N149" s="385"/>
      <c r="O149" s="388"/>
      <c r="P149" s="388"/>
      <c r="Q149" s="388"/>
      <c r="R149" s="388"/>
      <c r="S149" s="388"/>
      <c r="T149" s="388"/>
      <c r="U149" s="388"/>
      <c r="V149" s="388"/>
      <c r="W149" s="388"/>
      <c r="X149" s="388"/>
      <c r="Y149" s="388"/>
      <c r="Z149" s="388"/>
      <c r="AA149" s="388"/>
      <c r="AB149" s="388"/>
      <c r="AC149" s="388"/>
      <c r="AD149" s="388"/>
      <c r="AE149" s="388"/>
      <c r="AF149" s="388"/>
      <c r="AG149" s="388"/>
      <c r="AH149" s="388"/>
      <c r="AI149" s="388"/>
      <c r="AJ149" s="388"/>
      <c r="AK149" s="388"/>
      <c r="AL149" s="388"/>
      <c r="AM149" s="388"/>
      <c r="AN149" s="388"/>
      <c r="AO149" s="388"/>
      <c r="AP149" s="388"/>
      <c r="AQ149" s="388"/>
      <c r="AR149" s="388"/>
      <c r="AS149" s="388"/>
      <c r="AT149" s="388"/>
      <c r="AU149" s="388"/>
      <c r="AV149" s="388"/>
      <c r="AW149" s="388"/>
      <c r="AX149" s="388"/>
      <c r="AY149" s="388"/>
      <c r="AZ149" s="388"/>
      <c r="BA149" s="388"/>
      <c r="BB149" s="388"/>
      <c r="BC149" s="388"/>
      <c r="BD149" s="388"/>
      <c r="BE149" s="388"/>
      <c r="BF149" s="388"/>
      <c r="BG149" s="388"/>
      <c r="BH149" s="388"/>
      <c r="BI149" s="388"/>
      <c r="BJ149" s="388"/>
      <c r="BK149" s="388"/>
      <c r="BL149" s="388"/>
      <c r="BM149" s="388"/>
      <c r="BN149" s="388"/>
      <c r="BO149" s="388"/>
      <c r="BP149" s="388"/>
      <c r="BQ149" s="388"/>
      <c r="BR149" s="388"/>
      <c r="BS149" s="388"/>
      <c r="BT149" s="388"/>
      <c r="BU149" s="388"/>
      <c r="BV149" s="388"/>
      <c r="BW149" s="388"/>
      <c r="BX149" s="388"/>
      <c r="BY149" s="388"/>
      <c r="BZ149" s="388"/>
    </row>
    <row r="150" spans="1:78" s="243" customFormat="1">
      <c r="A150" s="899">
        <v>109</v>
      </c>
      <c r="B150" s="887" t="str">
        <f>"Total assets for the leverage ratio (item "&amp;A147&amp;" minus items "&amp;A148&amp;" and "&amp;A149&amp;")"</f>
        <v>Total assets for the leverage ratio (item 106 minus items 107 and 108)</v>
      </c>
      <c r="C150" s="886"/>
      <c r="D150" s="894"/>
      <c r="E150" s="898"/>
      <c r="F150" s="898"/>
      <c r="G150" s="898"/>
      <c r="H150" s="898"/>
      <c r="I150" s="898"/>
      <c r="J150" s="898"/>
      <c r="K150" s="898"/>
      <c r="L150" s="898"/>
      <c r="M150" s="898"/>
      <c r="N150" s="898"/>
      <c r="O150" s="388"/>
      <c r="P150" s="388"/>
      <c r="Q150" s="388"/>
      <c r="R150" s="388"/>
      <c r="S150" s="388"/>
      <c r="T150" s="388"/>
      <c r="U150" s="388"/>
      <c r="V150" s="388"/>
      <c r="W150" s="388"/>
      <c r="X150" s="388"/>
      <c r="Y150" s="388"/>
      <c r="Z150" s="388"/>
      <c r="AA150" s="388"/>
      <c r="AB150" s="388"/>
      <c r="AC150" s="388"/>
      <c r="AD150" s="388"/>
      <c r="AE150" s="388"/>
      <c r="AF150" s="388"/>
      <c r="AG150" s="388"/>
      <c r="AH150" s="388"/>
      <c r="AI150" s="388"/>
      <c r="AJ150" s="388"/>
      <c r="AK150" s="388"/>
      <c r="AL150" s="388"/>
      <c r="AM150" s="388"/>
      <c r="AN150" s="388"/>
      <c r="AO150" s="388"/>
      <c r="AP150" s="388"/>
      <c r="AQ150" s="388"/>
      <c r="AR150" s="388"/>
      <c r="AS150" s="388"/>
      <c r="AT150" s="388"/>
      <c r="AU150" s="388"/>
      <c r="AV150" s="388"/>
      <c r="AW150" s="388"/>
      <c r="AX150" s="388"/>
      <c r="AY150" s="388"/>
      <c r="AZ150" s="388"/>
      <c r="BA150" s="388"/>
      <c r="BB150" s="388"/>
      <c r="BC150" s="388"/>
      <c r="BD150" s="388"/>
      <c r="BE150" s="388"/>
      <c r="BF150" s="388"/>
      <c r="BG150" s="388"/>
      <c r="BH150" s="388"/>
      <c r="BI150" s="388"/>
      <c r="BJ150" s="388"/>
      <c r="BK150" s="388"/>
      <c r="BL150" s="388"/>
      <c r="BM150" s="388"/>
      <c r="BN150" s="388"/>
      <c r="BO150" s="388"/>
      <c r="BP150" s="388"/>
      <c r="BQ150" s="388"/>
      <c r="BR150" s="388"/>
      <c r="BS150" s="388"/>
      <c r="BT150" s="388"/>
      <c r="BU150" s="388"/>
      <c r="BV150" s="388"/>
      <c r="BW150" s="388"/>
      <c r="BX150" s="388"/>
      <c r="BY150" s="388"/>
      <c r="BZ150" s="388"/>
    </row>
    <row r="151" spans="1:78" s="243" customFormat="1">
      <c r="A151" s="387"/>
      <c r="B151" s="429"/>
      <c r="C151" s="889"/>
      <c r="D151" s="895"/>
      <c r="E151" s="896"/>
      <c r="F151" s="896"/>
      <c r="G151" s="896"/>
      <c r="H151" s="896"/>
      <c r="I151" s="896"/>
      <c r="J151" s="896"/>
      <c r="K151" s="896"/>
      <c r="L151" s="896"/>
      <c r="M151" s="896"/>
      <c r="N151" s="896"/>
      <c r="O151" s="388"/>
      <c r="P151" s="388"/>
      <c r="Q151" s="388"/>
      <c r="R151" s="388"/>
      <c r="S151" s="388"/>
      <c r="T151" s="388"/>
      <c r="U151" s="388"/>
      <c r="V151" s="388"/>
      <c r="W151" s="388"/>
      <c r="X151" s="388"/>
      <c r="Y151" s="388"/>
      <c r="Z151" s="388"/>
      <c r="AA151" s="388"/>
      <c r="AB151" s="388"/>
      <c r="AC151" s="388"/>
      <c r="AD151" s="388"/>
      <c r="AE151" s="388"/>
      <c r="AF151" s="388"/>
      <c r="AG151" s="388"/>
      <c r="AH151" s="388"/>
      <c r="AI151" s="388"/>
      <c r="AJ151" s="388"/>
      <c r="AK151" s="388"/>
      <c r="AL151" s="388"/>
      <c r="AM151" s="388"/>
      <c r="AN151" s="388"/>
      <c r="AO151" s="388"/>
      <c r="AP151" s="388"/>
      <c r="AQ151" s="388"/>
      <c r="AR151" s="388"/>
      <c r="AS151" s="388"/>
      <c r="AT151" s="388"/>
      <c r="AU151" s="388"/>
      <c r="AV151" s="388"/>
      <c r="AW151" s="388"/>
      <c r="AX151" s="388"/>
      <c r="AY151" s="388"/>
      <c r="AZ151" s="388"/>
      <c r="BA151" s="388"/>
      <c r="BB151" s="388"/>
      <c r="BC151" s="388"/>
      <c r="BD151" s="388"/>
      <c r="BE151" s="388"/>
      <c r="BF151" s="388"/>
      <c r="BG151" s="388"/>
      <c r="BH151" s="388"/>
      <c r="BI151" s="388"/>
      <c r="BJ151" s="388"/>
      <c r="BK151" s="388"/>
      <c r="BL151" s="388"/>
      <c r="BM151" s="388"/>
      <c r="BN151" s="388"/>
      <c r="BO151" s="388"/>
      <c r="BP151" s="388"/>
      <c r="BQ151" s="388"/>
      <c r="BR151" s="388"/>
      <c r="BS151" s="388"/>
      <c r="BT151" s="388"/>
      <c r="BU151" s="388"/>
      <c r="BV151" s="388"/>
      <c r="BW151" s="388"/>
      <c r="BX151" s="388"/>
      <c r="BY151" s="388"/>
      <c r="BZ151" s="388"/>
    </row>
    <row r="152" spans="1:78" s="243" customFormat="1">
      <c r="A152" s="849"/>
      <c r="B152" s="897" t="s">
        <v>78</v>
      </c>
      <c r="C152" s="889"/>
      <c r="D152" s="895"/>
      <c r="E152" s="896"/>
      <c r="F152" s="896"/>
      <c r="G152" s="896"/>
      <c r="H152" s="896"/>
      <c r="I152" s="896"/>
      <c r="J152" s="896"/>
      <c r="K152" s="896"/>
      <c r="L152" s="896"/>
      <c r="M152" s="896"/>
      <c r="N152" s="896"/>
      <c r="O152" s="388"/>
      <c r="P152" s="388"/>
      <c r="Q152" s="388"/>
      <c r="R152" s="388"/>
      <c r="S152" s="388"/>
      <c r="T152" s="388"/>
      <c r="U152" s="388"/>
      <c r="V152" s="388"/>
      <c r="W152" s="388"/>
      <c r="X152" s="388"/>
      <c r="Y152" s="388"/>
      <c r="Z152" s="388"/>
      <c r="AA152" s="388"/>
      <c r="AB152" s="388"/>
      <c r="AC152" s="388"/>
      <c r="AD152" s="388"/>
      <c r="AE152" s="388"/>
      <c r="AF152" s="388"/>
      <c r="AG152" s="388"/>
      <c r="AH152" s="388"/>
      <c r="AI152" s="388"/>
      <c r="AJ152" s="388"/>
      <c r="AK152" s="388"/>
      <c r="AL152" s="388"/>
      <c r="AM152" s="388"/>
      <c r="AN152" s="388"/>
      <c r="AO152" s="388"/>
      <c r="AP152" s="388"/>
      <c r="AQ152" s="388"/>
      <c r="AR152" s="388"/>
      <c r="AS152" s="388"/>
      <c r="AT152" s="388"/>
      <c r="AU152" s="388"/>
      <c r="AV152" s="388"/>
      <c r="AW152" s="388"/>
      <c r="AX152" s="388"/>
      <c r="AY152" s="388"/>
      <c r="AZ152" s="388"/>
      <c r="BA152" s="388"/>
      <c r="BB152" s="388"/>
      <c r="BC152" s="388"/>
      <c r="BD152" s="388"/>
      <c r="BE152" s="388"/>
      <c r="BF152" s="388"/>
      <c r="BG152" s="388"/>
      <c r="BH152" s="388"/>
      <c r="BI152" s="388"/>
      <c r="BJ152" s="388"/>
      <c r="BK152" s="388"/>
      <c r="BL152" s="388"/>
      <c r="BM152" s="388"/>
      <c r="BN152" s="388"/>
      <c r="BO152" s="388"/>
      <c r="BP152" s="388"/>
      <c r="BQ152" s="388"/>
      <c r="BR152" s="388"/>
      <c r="BS152" s="388"/>
      <c r="BT152" s="388"/>
      <c r="BU152" s="388"/>
      <c r="BV152" s="388"/>
      <c r="BW152" s="388"/>
      <c r="BX152" s="388"/>
      <c r="BY152" s="388"/>
      <c r="BZ152" s="388"/>
    </row>
    <row r="153" spans="1:78" s="243" customFormat="1">
      <c r="A153" s="848">
        <v>110</v>
      </c>
      <c r="B153" s="892" t="s">
        <v>1143</v>
      </c>
      <c r="C153" s="889"/>
      <c r="D153" s="895"/>
      <c r="E153" s="385"/>
      <c r="F153" s="385"/>
      <c r="G153" s="385"/>
      <c r="H153" s="385"/>
      <c r="I153" s="385"/>
      <c r="J153" s="385"/>
      <c r="K153" s="385"/>
      <c r="L153" s="385"/>
      <c r="M153" s="385"/>
      <c r="N153" s="385"/>
      <c r="O153" s="388"/>
      <c r="P153" s="388"/>
      <c r="Q153" s="388"/>
      <c r="R153" s="388"/>
      <c r="S153" s="388"/>
      <c r="T153" s="388"/>
      <c r="U153" s="388"/>
      <c r="V153" s="388"/>
      <c r="W153" s="388"/>
      <c r="X153" s="388"/>
      <c r="Y153" s="388"/>
      <c r="Z153" s="388"/>
      <c r="AA153" s="388"/>
      <c r="AB153" s="388"/>
      <c r="AC153" s="388"/>
      <c r="AD153" s="388"/>
      <c r="AE153" s="388"/>
      <c r="AF153" s="388"/>
      <c r="AG153" s="388"/>
      <c r="AH153" s="388"/>
      <c r="AI153" s="388"/>
      <c r="AJ153" s="388"/>
      <c r="AK153" s="388"/>
      <c r="AL153" s="388"/>
      <c r="AM153" s="388"/>
      <c r="AN153" s="388"/>
      <c r="AO153" s="388"/>
      <c r="AP153" s="388"/>
      <c r="AQ153" s="388"/>
      <c r="AR153" s="388"/>
      <c r="AS153" s="388"/>
      <c r="AT153" s="388"/>
      <c r="AU153" s="388"/>
      <c r="AV153" s="388"/>
      <c r="AW153" s="388"/>
      <c r="AX153" s="388"/>
      <c r="AY153" s="388"/>
      <c r="AZ153" s="388"/>
      <c r="BA153" s="388"/>
      <c r="BB153" s="388"/>
      <c r="BC153" s="388"/>
      <c r="BD153" s="388"/>
      <c r="BE153" s="388"/>
      <c r="BF153" s="388"/>
      <c r="BG153" s="388"/>
      <c r="BH153" s="388"/>
      <c r="BI153" s="388"/>
      <c r="BJ153" s="388"/>
      <c r="BK153" s="388"/>
      <c r="BL153" s="388"/>
      <c r="BM153" s="388"/>
      <c r="BN153" s="388"/>
      <c r="BO153" s="388"/>
      <c r="BP153" s="388"/>
      <c r="BQ153" s="388"/>
      <c r="BR153" s="388"/>
      <c r="BS153" s="388"/>
      <c r="BT153" s="388"/>
      <c r="BU153" s="388"/>
      <c r="BV153" s="388"/>
      <c r="BW153" s="388"/>
      <c r="BX153" s="388"/>
      <c r="BY153" s="388"/>
      <c r="BZ153" s="388"/>
    </row>
    <row r="154" spans="1:78" s="243" customFormat="1">
      <c r="A154" s="846">
        <v>111</v>
      </c>
      <c r="B154" s="887" t="str">
        <f>"Common equity tier 1 (item "&amp;A89&amp;")"</f>
        <v>Common equity tier 1 (item 67)</v>
      </c>
      <c r="C154" s="886"/>
      <c r="D154" s="894"/>
      <c r="E154" s="244">
        <f t="shared" ref="E154:N154" si="32">E89</f>
        <v>0</v>
      </c>
      <c r="F154" s="244">
        <f t="shared" si="32"/>
        <v>0</v>
      </c>
      <c r="G154" s="244">
        <f t="shared" si="32"/>
        <v>0</v>
      </c>
      <c r="H154" s="244">
        <f t="shared" si="32"/>
        <v>0</v>
      </c>
      <c r="I154" s="244">
        <f t="shared" si="32"/>
        <v>0</v>
      </c>
      <c r="J154" s="244">
        <f t="shared" si="32"/>
        <v>0</v>
      </c>
      <c r="K154" s="244">
        <f t="shared" si="32"/>
        <v>0</v>
      </c>
      <c r="L154" s="244">
        <f t="shared" si="32"/>
        <v>0</v>
      </c>
      <c r="M154" s="244">
        <f t="shared" si="32"/>
        <v>0</v>
      </c>
      <c r="N154" s="244">
        <f t="shared" si="32"/>
        <v>0</v>
      </c>
      <c r="O154" s="388"/>
      <c r="P154" s="388"/>
      <c r="Q154" s="388"/>
      <c r="R154" s="388"/>
      <c r="S154" s="388"/>
      <c r="T154" s="388"/>
      <c r="U154" s="388"/>
      <c r="V154" s="388"/>
      <c r="W154" s="388"/>
      <c r="X154" s="388"/>
      <c r="Y154" s="388"/>
      <c r="Z154" s="388"/>
      <c r="AA154" s="388"/>
      <c r="AB154" s="388"/>
      <c r="AC154" s="388"/>
      <c r="AD154" s="388"/>
      <c r="AE154" s="388"/>
      <c r="AF154" s="388"/>
      <c r="AG154" s="388"/>
      <c r="AH154" s="388"/>
      <c r="AI154" s="388"/>
      <c r="AJ154" s="388"/>
      <c r="AK154" s="388"/>
      <c r="AL154" s="388"/>
      <c r="AM154" s="388"/>
      <c r="AN154" s="388"/>
      <c r="AO154" s="388"/>
      <c r="AP154" s="388"/>
      <c r="AQ154" s="388"/>
      <c r="AR154" s="388"/>
      <c r="AS154" s="388"/>
      <c r="AT154" s="388"/>
      <c r="AU154" s="388"/>
      <c r="AV154" s="388"/>
      <c r="AW154" s="388"/>
      <c r="AX154" s="388"/>
      <c r="AY154" s="388"/>
      <c r="AZ154" s="388"/>
      <c r="BA154" s="388"/>
      <c r="BB154" s="388"/>
      <c r="BC154" s="388"/>
      <c r="BD154" s="388"/>
      <c r="BE154" s="388"/>
      <c r="BF154" s="388"/>
      <c r="BG154" s="388"/>
      <c r="BH154" s="388"/>
      <c r="BI154" s="388"/>
      <c r="BJ154" s="388"/>
      <c r="BK154" s="388"/>
      <c r="BL154" s="388"/>
      <c r="BM154" s="388"/>
      <c r="BN154" s="388"/>
      <c r="BO154" s="388"/>
      <c r="BP154" s="388"/>
      <c r="BQ154" s="388"/>
      <c r="BR154" s="388"/>
      <c r="BS154" s="388"/>
      <c r="BT154" s="388"/>
      <c r="BU154" s="388"/>
      <c r="BV154" s="388"/>
      <c r="BW154" s="388"/>
      <c r="BX154" s="388"/>
      <c r="BY154" s="388"/>
      <c r="BZ154" s="388"/>
    </row>
    <row r="155" spans="1:78" s="243" customFormat="1">
      <c r="A155" s="846">
        <v>112</v>
      </c>
      <c r="B155" s="887" t="str">
        <f>"Tier 1 capital per general risk-based capital rules (item "&amp;A43&amp;")"</f>
        <v>Tier 1 capital per general risk-based capital rules (item 32)</v>
      </c>
      <c r="C155" s="886"/>
      <c r="D155" s="894"/>
      <c r="E155" s="244">
        <f t="shared" ref="E155:N155" si="33">E43</f>
        <v>0</v>
      </c>
      <c r="F155" s="244">
        <f t="shared" si="33"/>
        <v>0</v>
      </c>
      <c r="G155" s="244">
        <f t="shared" si="33"/>
        <v>0</v>
      </c>
      <c r="H155" s="244">
        <f t="shared" si="33"/>
        <v>0</v>
      </c>
      <c r="I155" s="244">
        <f t="shared" si="33"/>
        <v>0</v>
      </c>
      <c r="J155" s="244">
        <f t="shared" si="33"/>
        <v>0</v>
      </c>
      <c r="K155" s="244">
        <f t="shared" si="33"/>
        <v>0</v>
      </c>
      <c r="L155" s="244">
        <f t="shared" si="33"/>
        <v>0</v>
      </c>
      <c r="M155" s="244">
        <f t="shared" si="33"/>
        <v>0</v>
      </c>
      <c r="N155" s="244">
        <f t="shared" si="33"/>
        <v>0</v>
      </c>
      <c r="O155" s="388"/>
      <c r="P155" s="388"/>
      <c r="Q155" s="388"/>
      <c r="R155" s="388"/>
      <c r="S155" s="388"/>
      <c r="T155" s="388"/>
      <c r="U155" s="388"/>
      <c r="V155" s="388"/>
      <c r="W155" s="388"/>
      <c r="X155" s="388"/>
      <c r="Y155" s="388"/>
      <c r="Z155" s="388"/>
      <c r="AA155" s="388"/>
      <c r="AB155" s="388"/>
      <c r="AC155" s="388"/>
      <c r="AD155" s="388"/>
      <c r="AE155" s="388"/>
      <c r="AF155" s="388"/>
      <c r="AG155" s="388"/>
      <c r="AH155" s="388"/>
      <c r="AI155" s="388"/>
      <c r="AJ155" s="388"/>
      <c r="AK155" s="388"/>
      <c r="AL155" s="388"/>
      <c r="AM155" s="388"/>
      <c r="AN155" s="388"/>
      <c r="AO155" s="388"/>
      <c r="AP155" s="388"/>
      <c r="AQ155" s="388"/>
      <c r="AR155" s="388"/>
      <c r="AS155" s="388"/>
      <c r="AT155" s="388"/>
      <c r="AU155" s="388"/>
      <c r="AV155" s="388"/>
      <c r="AW155" s="388"/>
      <c r="AX155" s="388"/>
      <c r="AY155" s="388"/>
      <c r="AZ155" s="388"/>
      <c r="BA155" s="388"/>
      <c r="BB155" s="388"/>
      <c r="BC155" s="388"/>
      <c r="BD155" s="388"/>
      <c r="BE155" s="388"/>
      <c r="BF155" s="388"/>
      <c r="BG155" s="388"/>
      <c r="BH155" s="388"/>
      <c r="BI155" s="388"/>
      <c r="BJ155" s="388"/>
      <c r="BK155" s="388"/>
      <c r="BL155" s="388"/>
      <c r="BM155" s="388"/>
      <c r="BN155" s="388"/>
      <c r="BO155" s="388"/>
      <c r="BP155" s="388"/>
      <c r="BQ155" s="388"/>
      <c r="BR155" s="388"/>
      <c r="BS155" s="388"/>
      <c r="BT155" s="388"/>
      <c r="BU155" s="388"/>
      <c r="BV155" s="388"/>
      <c r="BW155" s="388"/>
      <c r="BX155" s="388"/>
      <c r="BY155" s="388"/>
      <c r="BZ155" s="388"/>
    </row>
    <row r="156" spans="1:78" s="243" customFormat="1">
      <c r="A156" s="846">
        <v>113</v>
      </c>
      <c r="B156" s="887" t="str">
        <f>"Tier 1 capital per revised regulatory capital rule (item "&amp;A100&amp;")"</f>
        <v>Tier 1 capital per revised regulatory capital rule (item 74)</v>
      </c>
      <c r="C156" s="886"/>
      <c r="E156" s="244">
        <f t="shared" ref="E156:N156" si="34">E100</f>
        <v>0</v>
      </c>
      <c r="F156" s="244">
        <f t="shared" si="34"/>
        <v>0</v>
      </c>
      <c r="G156" s="244">
        <f t="shared" si="34"/>
        <v>0</v>
      </c>
      <c r="H156" s="244">
        <f t="shared" si="34"/>
        <v>0</v>
      </c>
      <c r="I156" s="244">
        <f t="shared" si="34"/>
        <v>0</v>
      </c>
      <c r="J156" s="244">
        <f t="shared" si="34"/>
        <v>0</v>
      </c>
      <c r="K156" s="244">
        <f t="shared" si="34"/>
        <v>0</v>
      </c>
      <c r="L156" s="244">
        <f t="shared" si="34"/>
        <v>0</v>
      </c>
      <c r="M156" s="244">
        <f t="shared" si="34"/>
        <v>0</v>
      </c>
      <c r="N156" s="244">
        <f t="shared" si="34"/>
        <v>0</v>
      </c>
      <c r="O156" s="388"/>
      <c r="P156" s="388"/>
      <c r="Q156" s="388"/>
      <c r="R156" s="388"/>
      <c r="S156" s="388"/>
      <c r="T156" s="388"/>
      <c r="U156" s="388"/>
      <c r="V156" s="388"/>
      <c r="W156" s="388"/>
      <c r="X156" s="388"/>
      <c r="Y156" s="388"/>
      <c r="Z156" s="388"/>
      <c r="AA156" s="388"/>
      <c r="AB156" s="388"/>
      <c r="AC156" s="388"/>
      <c r="AD156" s="388"/>
      <c r="AE156" s="388"/>
      <c r="AF156" s="388"/>
      <c r="AG156" s="388"/>
      <c r="AH156" s="388"/>
      <c r="AI156" s="388"/>
      <c r="AJ156" s="388"/>
      <c r="AK156" s="388"/>
      <c r="AL156" s="388"/>
      <c r="AM156" s="388"/>
      <c r="AN156" s="388"/>
      <c r="AO156" s="388"/>
      <c r="AP156" s="388"/>
      <c r="AQ156" s="388"/>
      <c r="AR156" s="388"/>
      <c r="AS156" s="388"/>
      <c r="AT156" s="388"/>
      <c r="AU156" s="388"/>
      <c r="AV156" s="388"/>
      <c r="AW156" s="388"/>
      <c r="AX156" s="388"/>
      <c r="AY156" s="388"/>
      <c r="AZ156" s="388"/>
      <c r="BA156" s="388"/>
      <c r="BB156" s="388"/>
      <c r="BC156" s="388"/>
      <c r="BD156" s="388"/>
      <c r="BE156" s="388"/>
      <c r="BF156" s="388"/>
      <c r="BG156" s="388"/>
      <c r="BH156" s="388"/>
      <c r="BI156" s="388"/>
      <c r="BJ156" s="388"/>
      <c r="BK156" s="388"/>
      <c r="BL156" s="388"/>
      <c r="BM156" s="388"/>
      <c r="BN156" s="388"/>
      <c r="BO156" s="388"/>
      <c r="BP156" s="388"/>
      <c r="BQ156" s="388"/>
      <c r="BR156" s="388"/>
      <c r="BS156" s="388"/>
      <c r="BT156" s="388"/>
      <c r="BU156" s="388"/>
      <c r="BV156" s="388"/>
      <c r="BW156" s="388"/>
      <c r="BX156" s="388"/>
      <c r="BY156" s="388"/>
      <c r="BZ156" s="388"/>
    </row>
    <row r="157" spans="1:78" s="243" customFormat="1">
      <c r="A157" s="846">
        <v>114</v>
      </c>
      <c r="B157" s="887" t="str">
        <f>"Total capital per general risk-based capital rules (item "&amp;A54&amp;")"</f>
        <v>Total capital per general risk-based capital rules (item 41)</v>
      </c>
      <c r="C157" s="886"/>
      <c r="E157" s="244">
        <f t="shared" ref="E157:N157" si="35">E54</f>
        <v>0</v>
      </c>
      <c r="F157" s="244">
        <f t="shared" si="35"/>
        <v>0</v>
      </c>
      <c r="G157" s="244">
        <f t="shared" si="35"/>
        <v>0</v>
      </c>
      <c r="H157" s="244">
        <f t="shared" si="35"/>
        <v>0</v>
      </c>
      <c r="I157" s="244">
        <f t="shared" si="35"/>
        <v>0</v>
      </c>
      <c r="J157" s="244">
        <f t="shared" si="35"/>
        <v>0</v>
      </c>
      <c r="K157" s="244">
        <f t="shared" si="35"/>
        <v>0</v>
      </c>
      <c r="L157" s="244">
        <f t="shared" si="35"/>
        <v>0</v>
      </c>
      <c r="M157" s="244">
        <f t="shared" si="35"/>
        <v>0</v>
      </c>
      <c r="N157" s="244">
        <f t="shared" si="35"/>
        <v>0</v>
      </c>
      <c r="O157" s="388"/>
      <c r="P157" s="388"/>
      <c r="Q157" s="388"/>
      <c r="R157" s="388"/>
      <c r="S157" s="388"/>
      <c r="T157" s="388"/>
      <c r="U157" s="388"/>
      <c r="V157" s="388"/>
      <c r="W157" s="388"/>
      <c r="X157" s="388"/>
      <c r="Y157" s="388"/>
      <c r="Z157" s="388"/>
      <c r="AA157" s="388"/>
      <c r="AB157" s="388"/>
      <c r="AC157" s="388"/>
      <c r="AD157" s="388"/>
      <c r="AE157" s="388"/>
      <c r="AF157" s="388"/>
      <c r="AG157" s="388"/>
      <c r="AH157" s="388"/>
      <c r="AI157" s="388"/>
      <c r="AJ157" s="388"/>
      <c r="AK157" s="388"/>
      <c r="AL157" s="388"/>
      <c r="AM157" s="388"/>
      <c r="AN157" s="388"/>
      <c r="AO157" s="388"/>
      <c r="AP157" s="388"/>
      <c r="AQ157" s="388"/>
      <c r="AR157" s="388"/>
      <c r="AS157" s="388"/>
      <c r="AT157" s="388"/>
      <c r="AU157" s="388"/>
      <c r="AV157" s="388"/>
      <c r="AW157" s="388"/>
      <c r="AX157" s="388"/>
      <c r="AY157" s="388"/>
      <c r="AZ157" s="388"/>
      <c r="BA157" s="388"/>
      <c r="BB157" s="388"/>
      <c r="BC157" s="388"/>
      <c r="BD157" s="388"/>
      <c r="BE157" s="388"/>
      <c r="BF157" s="388"/>
      <c r="BG157" s="388"/>
      <c r="BH157" s="388"/>
      <c r="BI157" s="388"/>
      <c r="BJ157" s="388"/>
      <c r="BK157" s="388"/>
      <c r="BL157" s="388"/>
      <c r="BM157" s="388"/>
      <c r="BN157" s="388"/>
      <c r="BO157" s="388"/>
      <c r="BP157" s="388"/>
      <c r="BQ157" s="388"/>
      <c r="BR157" s="388"/>
      <c r="BS157" s="388"/>
      <c r="BT157" s="388"/>
      <c r="BU157" s="388"/>
      <c r="BV157" s="388"/>
      <c r="BW157" s="388"/>
      <c r="BX157" s="388"/>
      <c r="BY157" s="388"/>
      <c r="BZ157" s="388"/>
    </row>
    <row r="158" spans="1:78" s="243" customFormat="1">
      <c r="A158" s="846">
        <v>115</v>
      </c>
      <c r="B158" s="887" t="str">
        <f>"Total capital per revised regulatory capital rule (item "&amp;A116&amp;")"</f>
        <v>Total capital per revised regulatory capital rule (item 86)</v>
      </c>
      <c r="C158" s="886"/>
      <c r="E158" s="244">
        <f t="shared" ref="E158:N158" si="36">E116</f>
        <v>0</v>
      </c>
      <c r="F158" s="244">
        <f t="shared" si="36"/>
        <v>0</v>
      </c>
      <c r="G158" s="244">
        <f t="shared" si="36"/>
        <v>0</v>
      </c>
      <c r="H158" s="244">
        <f t="shared" si="36"/>
        <v>0</v>
      </c>
      <c r="I158" s="244">
        <f t="shared" si="36"/>
        <v>0</v>
      </c>
      <c r="J158" s="244">
        <f t="shared" si="36"/>
        <v>0</v>
      </c>
      <c r="K158" s="244">
        <f t="shared" si="36"/>
        <v>0</v>
      </c>
      <c r="L158" s="244">
        <f t="shared" si="36"/>
        <v>0</v>
      </c>
      <c r="M158" s="244">
        <f t="shared" si="36"/>
        <v>0</v>
      </c>
      <c r="N158" s="244">
        <f t="shared" si="36"/>
        <v>0</v>
      </c>
      <c r="O158" s="388"/>
      <c r="P158" s="388"/>
      <c r="Q158" s="388"/>
      <c r="R158" s="388"/>
      <c r="S158" s="388"/>
      <c r="T158" s="388"/>
      <c r="U158" s="388"/>
      <c r="V158" s="388"/>
      <c r="W158" s="388"/>
      <c r="X158" s="388"/>
      <c r="Y158" s="388"/>
      <c r="Z158" s="388"/>
      <c r="AA158" s="388"/>
      <c r="AB158" s="388"/>
      <c r="AC158" s="388"/>
      <c r="AD158" s="388"/>
      <c r="AE158" s="388"/>
      <c r="AF158" s="388"/>
      <c r="AG158" s="388"/>
      <c r="AH158" s="388"/>
      <c r="AI158" s="388"/>
      <c r="AJ158" s="388"/>
      <c r="AK158" s="388"/>
      <c r="AL158" s="388"/>
      <c r="AM158" s="388"/>
      <c r="AN158" s="388"/>
      <c r="AO158" s="388"/>
      <c r="AP158" s="388"/>
      <c r="AQ158" s="388"/>
      <c r="AR158" s="388"/>
      <c r="AS158" s="388"/>
      <c r="AT158" s="388"/>
      <c r="AU158" s="388"/>
      <c r="AV158" s="388"/>
      <c r="AW158" s="388"/>
      <c r="AX158" s="388"/>
      <c r="AY158" s="388"/>
      <c r="AZ158" s="388"/>
      <c r="BA158" s="388"/>
      <c r="BB158" s="388"/>
      <c r="BC158" s="388"/>
      <c r="BD158" s="388"/>
      <c r="BE158" s="388"/>
      <c r="BF158" s="388"/>
      <c r="BG158" s="388"/>
      <c r="BH158" s="388"/>
      <c r="BI158" s="388"/>
      <c r="BJ158" s="388"/>
      <c r="BK158" s="388"/>
      <c r="BL158" s="388"/>
      <c r="BM158" s="388"/>
      <c r="BN158" s="388"/>
      <c r="BO158" s="388"/>
      <c r="BP158" s="388"/>
      <c r="BQ158" s="388"/>
      <c r="BR158" s="388"/>
      <c r="BS158" s="388"/>
      <c r="BT158" s="388"/>
      <c r="BU158" s="388"/>
      <c r="BV158" s="388"/>
      <c r="BW158" s="388"/>
      <c r="BX158" s="388"/>
      <c r="BY158" s="388"/>
      <c r="BZ158" s="388"/>
    </row>
    <row r="159" spans="1:78" s="243" customFormat="1" ht="35.25" customHeight="1">
      <c r="A159" s="846">
        <v>116</v>
      </c>
      <c r="B159" s="887" t="str">
        <f>"(Advanced approaches that exit parallel run only): Total capital per revised regulatory capital rule (item "&amp;A117&amp;")"</f>
        <v>(Advanced approaches that exit parallel run only): Total capital per revised regulatory capital rule (item 87)</v>
      </c>
      <c r="C159" s="886"/>
      <c r="D159" s="894"/>
      <c r="E159" s="244">
        <f t="shared" ref="E159:N159" si="37">E117</f>
        <v>0</v>
      </c>
      <c r="F159" s="244">
        <f t="shared" si="37"/>
        <v>0</v>
      </c>
      <c r="G159" s="244">
        <f t="shared" si="37"/>
        <v>0</v>
      </c>
      <c r="H159" s="244">
        <f t="shared" si="37"/>
        <v>0</v>
      </c>
      <c r="I159" s="244">
        <f t="shared" si="37"/>
        <v>0</v>
      </c>
      <c r="J159" s="244">
        <f t="shared" si="37"/>
        <v>0</v>
      </c>
      <c r="K159" s="244">
        <f t="shared" si="37"/>
        <v>0</v>
      </c>
      <c r="L159" s="244">
        <f t="shared" si="37"/>
        <v>0</v>
      </c>
      <c r="M159" s="244">
        <f t="shared" si="37"/>
        <v>0</v>
      </c>
      <c r="N159" s="244">
        <f t="shared" si="37"/>
        <v>0</v>
      </c>
      <c r="O159" s="388"/>
      <c r="P159" s="388"/>
      <c r="Q159" s="388"/>
      <c r="R159" s="388"/>
      <c r="S159" s="388"/>
      <c r="T159" s="388"/>
      <c r="U159" s="388"/>
      <c r="V159" s="388"/>
      <c r="W159" s="388"/>
      <c r="X159" s="388"/>
      <c r="Y159" s="388"/>
      <c r="Z159" s="388"/>
      <c r="AA159" s="388"/>
      <c r="AB159" s="388"/>
      <c r="AC159" s="388"/>
      <c r="AD159" s="388"/>
      <c r="AE159" s="388"/>
      <c r="AF159" s="388"/>
      <c r="AG159" s="388"/>
      <c r="AH159" s="388"/>
      <c r="AI159" s="388"/>
      <c r="AJ159" s="388"/>
      <c r="AK159" s="388"/>
      <c r="AL159" s="388"/>
      <c r="AM159" s="388"/>
      <c r="AN159" s="388"/>
      <c r="AO159" s="388"/>
      <c r="AP159" s="388"/>
      <c r="AQ159" s="388"/>
      <c r="AR159" s="388"/>
      <c r="AS159" s="388"/>
      <c r="AT159" s="388"/>
      <c r="AU159" s="388"/>
      <c r="AV159" s="388"/>
      <c r="AW159" s="388"/>
      <c r="AX159" s="388"/>
      <c r="AY159" s="388"/>
      <c r="AZ159" s="388"/>
      <c r="BA159" s="388"/>
      <c r="BB159" s="388"/>
      <c r="BC159" s="388"/>
      <c r="BD159" s="388"/>
      <c r="BE159" s="388"/>
      <c r="BF159" s="388"/>
      <c r="BG159" s="388"/>
      <c r="BH159" s="388"/>
      <c r="BI159" s="388"/>
      <c r="BJ159" s="388"/>
      <c r="BK159" s="388"/>
      <c r="BL159" s="388"/>
      <c r="BM159" s="388"/>
      <c r="BN159" s="388"/>
      <c r="BO159" s="388"/>
      <c r="BP159" s="388"/>
      <c r="BQ159" s="388"/>
      <c r="BR159" s="388"/>
      <c r="BS159" s="388"/>
      <c r="BT159" s="388"/>
      <c r="BU159" s="388"/>
      <c r="BV159" s="388"/>
      <c r="BW159" s="388"/>
      <c r="BX159" s="388"/>
      <c r="BY159" s="388"/>
      <c r="BZ159" s="388"/>
    </row>
    <row r="160" spans="1:78" s="243" customFormat="1">
      <c r="A160" s="846">
        <v>117</v>
      </c>
      <c r="B160" s="887" t="s">
        <v>1142</v>
      </c>
      <c r="C160" s="886"/>
      <c r="E160" s="893"/>
      <c r="F160" s="893"/>
      <c r="G160" s="893"/>
      <c r="H160" s="893"/>
      <c r="I160" s="893"/>
      <c r="J160" s="893"/>
      <c r="K160" s="893"/>
      <c r="L160" s="893"/>
      <c r="M160" s="893"/>
      <c r="N160" s="893"/>
      <c r="O160" s="388"/>
      <c r="P160" s="388"/>
      <c r="Q160" s="388"/>
      <c r="R160" s="388"/>
      <c r="S160" s="388"/>
      <c r="T160" s="388"/>
      <c r="U160" s="388"/>
      <c r="V160" s="388"/>
      <c r="W160" s="388"/>
      <c r="X160" s="388"/>
      <c r="Y160" s="388"/>
      <c r="Z160" s="388"/>
      <c r="AA160" s="388"/>
      <c r="AB160" s="388"/>
      <c r="AC160" s="388"/>
      <c r="AD160" s="388"/>
      <c r="AE160" s="388"/>
      <c r="AF160" s="388"/>
      <c r="AG160" s="388"/>
      <c r="AH160" s="388"/>
      <c r="AI160" s="388"/>
      <c r="AJ160" s="388"/>
      <c r="AK160" s="388"/>
      <c r="AL160" s="388"/>
      <c r="AM160" s="388"/>
      <c r="AN160" s="388"/>
      <c r="AO160" s="388"/>
      <c r="AP160" s="388"/>
      <c r="AQ160" s="388"/>
      <c r="AR160" s="388"/>
      <c r="AS160" s="388"/>
      <c r="AT160" s="388"/>
      <c r="AU160" s="388"/>
      <c r="AV160" s="388"/>
      <c r="AW160" s="388"/>
      <c r="AX160" s="388"/>
      <c r="AY160" s="388"/>
      <c r="AZ160" s="388"/>
      <c r="BA160" s="388"/>
      <c r="BB160" s="388"/>
      <c r="BC160" s="388"/>
      <c r="BD160" s="388"/>
      <c r="BE160" s="388"/>
      <c r="BF160" s="388"/>
      <c r="BG160" s="388"/>
      <c r="BH160" s="388"/>
      <c r="BI160" s="388"/>
      <c r="BJ160" s="388"/>
      <c r="BK160" s="388"/>
      <c r="BL160" s="388"/>
      <c r="BM160" s="388"/>
      <c r="BN160" s="388"/>
      <c r="BO160" s="388"/>
      <c r="BP160" s="388"/>
      <c r="BQ160" s="388"/>
      <c r="BR160" s="388"/>
      <c r="BS160" s="388"/>
      <c r="BT160" s="388"/>
      <c r="BU160" s="388"/>
      <c r="BV160" s="388"/>
      <c r="BW160" s="388"/>
      <c r="BX160" s="388"/>
      <c r="BY160" s="388"/>
      <c r="BZ160" s="388"/>
    </row>
    <row r="161" spans="1:78" s="243" customFormat="1">
      <c r="A161" s="848">
        <v>118</v>
      </c>
      <c r="B161" s="892" t="s">
        <v>927</v>
      </c>
      <c r="C161" s="889"/>
      <c r="E161" s="244"/>
      <c r="F161" s="244"/>
      <c r="G161" s="244"/>
      <c r="H161" s="244"/>
      <c r="I161" s="244"/>
      <c r="J161" s="244"/>
      <c r="K161" s="244"/>
      <c r="L161" s="244"/>
      <c r="M161" s="244"/>
      <c r="N161" s="244"/>
      <c r="O161" s="387"/>
      <c r="P161" s="387"/>
      <c r="Q161" s="387"/>
      <c r="R161" s="388"/>
      <c r="S161" s="388"/>
      <c r="T161" s="388"/>
      <c r="U161" s="388"/>
      <c r="V161" s="388"/>
      <c r="W161" s="388"/>
      <c r="X161" s="388"/>
      <c r="Y161" s="388"/>
      <c r="Z161" s="388"/>
      <c r="AA161" s="388"/>
      <c r="AB161" s="388"/>
      <c r="AC161" s="388"/>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88"/>
      <c r="AY161" s="388"/>
      <c r="AZ161" s="388"/>
      <c r="BA161" s="388"/>
      <c r="BB161" s="388"/>
      <c r="BC161" s="388"/>
      <c r="BD161" s="388"/>
      <c r="BE161" s="388"/>
      <c r="BF161" s="388"/>
      <c r="BG161" s="388"/>
      <c r="BH161" s="388"/>
      <c r="BI161" s="388"/>
      <c r="BJ161" s="388"/>
      <c r="BK161" s="388"/>
      <c r="BL161" s="388"/>
      <c r="BM161" s="388"/>
      <c r="BN161" s="388"/>
      <c r="BO161" s="388"/>
      <c r="BP161" s="388"/>
      <c r="BQ161" s="388"/>
      <c r="BR161" s="388"/>
      <c r="BS161" s="388"/>
      <c r="BT161" s="388"/>
      <c r="BU161" s="388"/>
      <c r="BV161" s="388"/>
      <c r="BW161" s="388"/>
      <c r="BX161" s="388"/>
      <c r="BY161" s="388"/>
      <c r="BZ161" s="388"/>
    </row>
    <row r="162" spans="1:78" s="243" customFormat="1" ht="30">
      <c r="A162" s="846">
        <v>119</v>
      </c>
      <c r="B162" s="892" t="s">
        <v>1141</v>
      </c>
      <c r="C162" s="889"/>
      <c r="E162" s="244"/>
      <c r="F162" s="244"/>
      <c r="G162" s="244"/>
      <c r="H162" s="244"/>
      <c r="I162" s="244"/>
      <c r="J162" s="244"/>
      <c r="K162" s="244"/>
      <c r="L162" s="244"/>
      <c r="M162" s="244"/>
      <c r="N162" s="244"/>
      <c r="O162" s="387"/>
      <c r="P162" s="387"/>
      <c r="Q162" s="387"/>
      <c r="R162" s="388"/>
      <c r="S162" s="388"/>
      <c r="T162" s="388"/>
      <c r="U162" s="388"/>
      <c r="V162" s="388"/>
      <c r="W162" s="388"/>
      <c r="X162" s="388"/>
      <c r="Y162" s="388"/>
      <c r="Z162" s="388"/>
      <c r="AA162" s="388"/>
      <c r="AB162" s="388"/>
      <c r="AC162" s="388"/>
      <c r="AD162" s="388"/>
      <c r="AE162" s="388"/>
      <c r="AF162" s="388"/>
      <c r="AG162" s="388"/>
      <c r="AH162" s="388"/>
      <c r="AI162" s="388"/>
      <c r="AJ162" s="388"/>
      <c r="AK162" s="388"/>
      <c r="AL162" s="388"/>
      <c r="AM162" s="388"/>
      <c r="AN162" s="388"/>
      <c r="AO162" s="388"/>
      <c r="AP162" s="388"/>
      <c r="AQ162" s="388"/>
      <c r="AR162" s="388"/>
      <c r="AS162" s="388"/>
      <c r="AT162" s="388"/>
      <c r="AU162" s="388"/>
      <c r="AV162" s="388"/>
      <c r="AW162" s="388"/>
      <c r="AX162" s="388"/>
      <c r="AY162" s="388"/>
      <c r="AZ162" s="388"/>
      <c r="BA162" s="388"/>
      <c r="BB162" s="388"/>
      <c r="BC162" s="388"/>
      <c r="BD162" s="388"/>
      <c r="BE162" s="388"/>
      <c r="BF162" s="388"/>
      <c r="BG162" s="388"/>
      <c r="BH162" s="388"/>
      <c r="BI162" s="388"/>
      <c r="BJ162" s="388"/>
      <c r="BK162" s="388"/>
      <c r="BL162" s="388"/>
      <c r="BM162" s="388"/>
      <c r="BN162" s="388"/>
      <c r="BO162" s="388"/>
      <c r="BP162" s="388"/>
      <c r="BQ162" s="388"/>
      <c r="BR162" s="388"/>
      <c r="BS162" s="388"/>
      <c r="BT162" s="388"/>
      <c r="BU162" s="388"/>
      <c r="BV162" s="388"/>
      <c r="BW162" s="388"/>
      <c r="BX162" s="388"/>
      <c r="BY162" s="388"/>
      <c r="BZ162" s="388"/>
    </row>
    <row r="163" spans="1:78" s="243" customFormat="1">
      <c r="A163" s="846">
        <v>120</v>
      </c>
      <c r="B163" s="887" t="str">
        <f>"Total assets for the leverage ratio per revised regulatory capital rule(item "&amp;A150&amp;")"</f>
        <v>Total assets for the leverage ratio per revised regulatory capital rule(item 109)</v>
      </c>
      <c r="C163" s="886"/>
      <c r="E163" s="891"/>
      <c r="F163" s="891"/>
      <c r="G163" s="891"/>
      <c r="H163" s="891"/>
      <c r="I163" s="891"/>
      <c r="J163" s="891"/>
      <c r="K163" s="891"/>
      <c r="L163" s="891"/>
      <c r="M163" s="891"/>
      <c r="N163" s="891"/>
      <c r="O163" s="388"/>
      <c r="P163" s="388"/>
      <c r="Q163" s="388"/>
      <c r="R163" s="388"/>
      <c r="S163" s="388"/>
      <c r="T163" s="388"/>
      <c r="U163" s="388"/>
      <c r="V163" s="388"/>
      <c r="W163" s="388"/>
      <c r="X163" s="388"/>
      <c r="Y163" s="388"/>
      <c r="Z163" s="388"/>
      <c r="AA163" s="388"/>
      <c r="AB163" s="388"/>
      <c r="AC163" s="388"/>
      <c r="AD163" s="388"/>
      <c r="AE163" s="388"/>
      <c r="AF163" s="388"/>
      <c r="AG163" s="388"/>
      <c r="AH163" s="388"/>
      <c r="AI163" s="388"/>
      <c r="AJ163" s="388"/>
      <c r="AK163" s="388"/>
      <c r="AL163" s="388"/>
      <c r="AM163" s="388"/>
      <c r="AN163" s="388"/>
      <c r="AO163" s="388"/>
      <c r="AP163" s="388"/>
      <c r="AQ163" s="388"/>
      <c r="AR163" s="388"/>
      <c r="AS163" s="388"/>
      <c r="AT163" s="388"/>
      <c r="AU163" s="388"/>
      <c r="AV163" s="388"/>
      <c r="AW163" s="388"/>
      <c r="AX163" s="388"/>
      <c r="AY163" s="388"/>
      <c r="AZ163" s="388"/>
      <c r="BA163" s="388"/>
      <c r="BB163" s="388"/>
      <c r="BC163" s="388"/>
      <c r="BD163" s="388"/>
      <c r="BE163" s="388"/>
      <c r="BF163" s="388"/>
      <c r="BG163" s="388"/>
      <c r="BH163" s="388"/>
      <c r="BI163" s="388"/>
      <c r="BJ163" s="388"/>
      <c r="BK163" s="388"/>
      <c r="BL163" s="388"/>
      <c r="BM163" s="388"/>
      <c r="BN163" s="388"/>
      <c r="BO163" s="388"/>
      <c r="BP163" s="388"/>
      <c r="BQ163" s="388"/>
      <c r="BR163" s="388"/>
      <c r="BS163" s="388"/>
      <c r="BT163" s="388"/>
      <c r="BU163" s="388"/>
      <c r="BV163" s="388"/>
      <c r="BW163" s="388"/>
      <c r="BX163" s="388"/>
      <c r="BY163" s="388"/>
      <c r="BZ163" s="388"/>
    </row>
    <row r="164" spans="1:78" s="243" customFormat="1">
      <c r="A164" s="849"/>
      <c r="B164" s="890"/>
      <c r="C164" s="889"/>
      <c r="E164" s="888"/>
      <c r="F164" s="888"/>
      <c r="G164" s="888"/>
      <c r="H164" s="888"/>
      <c r="I164" s="888"/>
      <c r="J164" s="888"/>
      <c r="K164" s="888"/>
      <c r="L164" s="888"/>
      <c r="M164" s="888"/>
      <c r="N164" s="888"/>
      <c r="O164" s="388"/>
      <c r="P164" s="388"/>
      <c r="Q164" s="388"/>
      <c r="R164" s="388"/>
      <c r="S164" s="388"/>
      <c r="T164" s="388"/>
      <c r="U164" s="388"/>
      <c r="V164" s="388"/>
      <c r="W164" s="388"/>
      <c r="X164" s="388"/>
      <c r="Y164" s="388"/>
      <c r="Z164" s="388"/>
      <c r="AA164" s="388"/>
      <c r="AB164" s="388"/>
      <c r="AC164" s="388"/>
      <c r="AD164" s="388"/>
      <c r="AE164" s="388"/>
      <c r="AF164" s="388"/>
      <c r="AG164" s="388"/>
      <c r="AH164" s="388"/>
      <c r="AI164" s="388"/>
      <c r="AJ164" s="388"/>
      <c r="AK164" s="388"/>
      <c r="AL164" s="388"/>
      <c r="AM164" s="388"/>
      <c r="AN164" s="388"/>
      <c r="AO164" s="388"/>
      <c r="AP164" s="388"/>
      <c r="AQ164" s="388"/>
      <c r="AR164" s="388"/>
      <c r="AS164" s="388"/>
      <c r="AT164" s="388"/>
      <c r="AU164" s="388"/>
      <c r="AV164" s="388"/>
      <c r="AW164" s="388"/>
      <c r="AX164" s="388"/>
      <c r="AY164" s="388"/>
      <c r="AZ164" s="388"/>
      <c r="BA164" s="388"/>
      <c r="BB164" s="388"/>
      <c r="BC164" s="388"/>
      <c r="BD164" s="388"/>
      <c r="BE164" s="388"/>
      <c r="BF164" s="388"/>
      <c r="BG164" s="388"/>
      <c r="BH164" s="388"/>
      <c r="BI164" s="388"/>
      <c r="BJ164" s="388"/>
      <c r="BK164" s="388"/>
      <c r="BL164" s="388"/>
      <c r="BM164" s="388"/>
      <c r="BN164" s="388"/>
      <c r="BO164" s="388"/>
      <c r="BP164" s="388"/>
      <c r="BQ164" s="388"/>
      <c r="BR164" s="388"/>
      <c r="BS164" s="388"/>
      <c r="BT164" s="388"/>
      <c r="BU164" s="388"/>
      <c r="BV164" s="388"/>
      <c r="BW164" s="388"/>
      <c r="BX164" s="388"/>
      <c r="BY164" s="388"/>
      <c r="BZ164" s="388"/>
    </row>
    <row r="165" spans="1:78" s="243" customFormat="1">
      <c r="A165" s="846">
        <v>121</v>
      </c>
      <c r="B165" s="887" t="s">
        <v>1140</v>
      </c>
      <c r="C165" s="886"/>
      <c r="E165" s="884"/>
      <c r="F165" s="884"/>
      <c r="G165" s="884"/>
      <c r="H165" s="884"/>
      <c r="I165" s="884"/>
      <c r="J165" s="884"/>
      <c r="K165" s="884"/>
      <c r="L165" s="884"/>
      <c r="M165" s="884"/>
      <c r="N165" s="884"/>
      <c r="O165" s="388"/>
      <c r="P165" s="388"/>
      <c r="Q165" s="388"/>
      <c r="R165" s="388"/>
      <c r="S165" s="388"/>
      <c r="T165" s="388"/>
      <c r="U165" s="388"/>
      <c r="V165" s="388"/>
      <c r="W165" s="388"/>
      <c r="X165" s="388"/>
      <c r="Y165" s="388"/>
      <c r="Z165" s="388"/>
      <c r="AA165" s="388"/>
      <c r="AB165" s="388"/>
      <c r="AC165" s="388"/>
      <c r="AD165" s="388"/>
      <c r="AE165" s="388"/>
      <c r="AF165" s="388"/>
      <c r="AG165" s="388"/>
      <c r="AH165" s="388"/>
      <c r="AI165" s="388"/>
      <c r="AJ165" s="388"/>
      <c r="AK165" s="388"/>
      <c r="AL165" s="388"/>
      <c r="AM165" s="388"/>
      <c r="AN165" s="388"/>
      <c r="AO165" s="388"/>
      <c r="AP165" s="388"/>
      <c r="AQ165" s="388"/>
      <c r="AR165" s="388"/>
      <c r="AS165" s="388"/>
      <c r="AT165" s="388"/>
      <c r="AU165" s="388"/>
      <c r="AV165" s="388"/>
      <c r="AW165" s="388"/>
      <c r="AX165" s="388"/>
      <c r="AY165" s="388"/>
      <c r="AZ165" s="388"/>
      <c r="BA165" s="388"/>
      <c r="BB165" s="388"/>
      <c r="BC165" s="388"/>
      <c r="BD165" s="388"/>
      <c r="BE165" s="388"/>
      <c r="BF165" s="388"/>
      <c r="BG165" s="388"/>
      <c r="BH165" s="388"/>
      <c r="BI165" s="388"/>
      <c r="BJ165" s="388"/>
      <c r="BK165" s="388"/>
      <c r="BL165" s="388"/>
      <c r="BM165" s="388"/>
      <c r="BN165" s="388"/>
      <c r="BO165" s="388"/>
      <c r="BP165" s="388"/>
      <c r="BQ165" s="388"/>
      <c r="BR165" s="388"/>
      <c r="BS165" s="388"/>
      <c r="BT165" s="388"/>
      <c r="BU165" s="388"/>
      <c r="BV165" s="388"/>
      <c r="BW165" s="388"/>
      <c r="BX165" s="388"/>
      <c r="BY165" s="388"/>
      <c r="BZ165" s="388"/>
    </row>
    <row r="166" spans="1:78" s="243" customFormat="1" ht="31.5" customHeight="1">
      <c r="A166" s="846">
        <v>122</v>
      </c>
      <c r="B166" s="887" t="s">
        <v>928</v>
      </c>
      <c r="C166" s="886"/>
      <c r="D166" s="885"/>
      <c r="E166" s="884"/>
      <c r="F166" s="884"/>
      <c r="G166" s="884"/>
      <c r="H166" s="884"/>
      <c r="I166" s="884"/>
      <c r="J166" s="884"/>
      <c r="K166" s="884"/>
      <c r="L166" s="884"/>
      <c r="M166" s="884"/>
      <c r="N166" s="884"/>
      <c r="O166" s="388"/>
      <c r="P166" s="388"/>
      <c r="Q166" s="388"/>
      <c r="R166" s="388"/>
      <c r="S166" s="388"/>
      <c r="T166" s="388"/>
      <c r="U166" s="388"/>
      <c r="V166" s="388"/>
      <c r="W166" s="388"/>
      <c r="X166" s="388"/>
      <c r="Y166" s="388"/>
      <c r="Z166" s="388"/>
      <c r="AA166" s="388"/>
      <c r="AB166" s="388"/>
      <c r="AC166" s="388"/>
      <c r="AD166" s="388"/>
      <c r="AE166" s="388"/>
      <c r="AF166" s="388"/>
      <c r="AG166" s="388"/>
      <c r="AH166" s="388"/>
      <c r="AI166" s="388"/>
      <c r="AJ166" s="388"/>
      <c r="AK166" s="388"/>
      <c r="AL166" s="388"/>
      <c r="AM166" s="388"/>
      <c r="AN166" s="388"/>
      <c r="AO166" s="388"/>
      <c r="AP166" s="388"/>
      <c r="AQ166" s="388"/>
      <c r="AR166" s="388"/>
      <c r="AS166" s="388"/>
      <c r="AT166" s="388"/>
      <c r="AU166" s="388"/>
      <c r="AV166" s="388"/>
      <c r="AW166" s="388"/>
      <c r="AX166" s="388"/>
      <c r="AY166" s="388"/>
      <c r="AZ166" s="388"/>
      <c r="BA166" s="388"/>
      <c r="BB166" s="388"/>
      <c r="BC166" s="388"/>
      <c r="BD166" s="388"/>
      <c r="BE166" s="388"/>
      <c r="BF166" s="388"/>
      <c r="BG166" s="388"/>
      <c r="BH166" s="388"/>
      <c r="BI166" s="388"/>
      <c r="BJ166" s="388"/>
      <c r="BK166" s="388"/>
      <c r="BL166" s="388"/>
      <c r="BM166" s="388"/>
      <c r="BN166" s="388"/>
      <c r="BO166" s="388"/>
      <c r="BP166" s="388"/>
      <c r="BQ166" s="388"/>
      <c r="BR166" s="388"/>
      <c r="BS166" s="388"/>
      <c r="BT166" s="388"/>
      <c r="BU166" s="388"/>
      <c r="BV166" s="388"/>
      <c r="BW166" s="388"/>
      <c r="BX166" s="388"/>
      <c r="BY166" s="388"/>
      <c r="BZ166" s="388"/>
    </row>
    <row r="167" spans="1:78" s="243" customFormat="1" ht="30.75" customHeight="1">
      <c r="A167" s="846">
        <v>123</v>
      </c>
      <c r="B167" s="887" t="s">
        <v>1139</v>
      </c>
      <c r="C167" s="886"/>
      <c r="D167" s="885"/>
      <c r="E167" s="884"/>
      <c r="F167" s="884"/>
      <c r="G167" s="884"/>
      <c r="H167" s="884"/>
      <c r="I167" s="884"/>
      <c r="J167" s="884"/>
      <c r="K167" s="884"/>
      <c r="L167" s="884"/>
      <c r="M167" s="884"/>
      <c r="N167" s="884"/>
      <c r="O167" s="388"/>
      <c r="P167" s="388"/>
      <c r="Q167" s="388"/>
      <c r="R167" s="388"/>
      <c r="S167" s="388"/>
      <c r="T167" s="388"/>
      <c r="U167" s="388"/>
      <c r="V167" s="388"/>
      <c r="W167" s="388"/>
      <c r="X167" s="388"/>
      <c r="Y167" s="388"/>
      <c r="Z167" s="388"/>
      <c r="AA167" s="388"/>
      <c r="AB167" s="388"/>
      <c r="AC167" s="388"/>
      <c r="AD167" s="388"/>
      <c r="AE167" s="388"/>
      <c r="AF167" s="388"/>
      <c r="AG167" s="388"/>
      <c r="AH167" s="388"/>
      <c r="AI167" s="388"/>
      <c r="AJ167" s="388"/>
      <c r="AK167" s="388"/>
      <c r="AL167" s="388"/>
      <c r="AM167" s="388"/>
      <c r="AN167" s="388"/>
      <c r="AO167" s="388"/>
      <c r="AP167" s="388"/>
      <c r="AQ167" s="388"/>
      <c r="AR167" s="388"/>
      <c r="AS167" s="388"/>
      <c r="AT167" s="388"/>
      <c r="AU167" s="388"/>
      <c r="AV167" s="388"/>
      <c r="AW167" s="388"/>
      <c r="AX167" s="388"/>
      <c r="AY167" s="388"/>
      <c r="AZ167" s="388"/>
      <c r="BA167" s="388"/>
      <c r="BB167" s="388"/>
      <c r="BC167" s="388"/>
      <c r="BD167" s="388"/>
      <c r="BE167" s="388"/>
      <c r="BF167" s="388"/>
      <c r="BG167" s="388"/>
      <c r="BH167" s="388"/>
      <c r="BI167" s="388"/>
      <c r="BJ167" s="388"/>
      <c r="BK167" s="388"/>
      <c r="BL167" s="388"/>
      <c r="BM167" s="388"/>
      <c r="BN167" s="388"/>
      <c r="BO167" s="388"/>
      <c r="BP167" s="388"/>
      <c r="BQ167" s="388"/>
      <c r="BR167" s="388"/>
      <c r="BS167" s="388"/>
      <c r="BT167" s="388"/>
      <c r="BU167" s="388"/>
      <c r="BV167" s="388"/>
      <c r="BW167" s="388"/>
      <c r="BX167" s="388"/>
      <c r="BY167" s="388"/>
      <c r="BZ167" s="388"/>
    </row>
    <row r="168" spans="1:78" s="243" customFormat="1" ht="20.25" customHeight="1">
      <c r="A168" s="846">
        <v>124</v>
      </c>
      <c r="B168" s="887" t="s">
        <v>929</v>
      </c>
      <c r="C168" s="886"/>
      <c r="D168" s="885"/>
      <c r="E168" s="884"/>
      <c r="F168" s="884"/>
      <c r="G168" s="884"/>
      <c r="H168" s="884"/>
      <c r="I168" s="884"/>
      <c r="J168" s="884"/>
      <c r="K168" s="884"/>
      <c r="L168" s="884"/>
      <c r="M168" s="884"/>
      <c r="N168" s="884"/>
      <c r="O168" s="388"/>
      <c r="P168" s="388"/>
      <c r="Q168" s="388"/>
      <c r="R168" s="388"/>
      <c r="S168" s="388"/>
      <c r="T168" s="388"/>
      <c r="U168" s="388"/>
      <c r="V168" s="388"/>
      <c r="W168" s="388"/>
      <c r="X168" s="388"/>
      <c r="Y168" s="388"/>
      <c r="Z168" s="388"/>
      <c r="AA168" s="388"/>
      <c r="AB168" s="388"/>
      <c r="AC168" s="388"/>
      <c r="AD168" s="388"/>
      <c r="AE168" s="388"/>
      <c r="AF168" s="388"/>
      <c r="AG168" s="388"/>
      <c r="AH168" s="388"/>
      <c r="AI168" s="388"/>
      <c r="AJ168" s="388"/>
      <c r="AK168" s="388"/>
      <c r="AL168" s="388"/>
      <c r="AM168" s="388"/>
      <c r="AN168" s="388"/>
      <c r="AO168" s="388"/>
      <c r="AP168" s="388"/>
      <c r="AQ168" s="388"/>
      <c r="AR168" s="388"/>
      <c r="AS168" s="388"/>
      <c r="AT168" s="388"/>
      <c r="AU168" s="388"/>
      <c r="AV168" s="388"/>
      <c r="AW168" s="388"/>
      <c r="AX168" s="388"/>
      <c r="AY168" s="388"/>
      <c r="AZ168" s="388"/>
      <c r="BA168" s="388"/>
      <c r="BB168" s="388"/>
      <c r="BC168" s="388"/>
      <c r="BD168" s="388"/>
      <c r="BE168" s="388"/>
      <c r="BF168" s="388"/>
      <c r="BG168" s="388"/>
      <c r="BH168" s="388"/>
      <c r="BI168" s="388"/>
      <c r="BJ168" s="388"/>
      <c r="BK168" s="388"/>
      <c r="BL168" s="388"/>
      <c r="BM168" s="388"/>
      <c r="BN168" s="388"/>
      <c r="BO168" s="388"/>
      <c r="BP168" s="388"/>
      <c r="BQ168" s="388"/>
      <c r="BR168" s="388"/>
      <c r="BS168" s="388"/>
      <c r="BT168" s="388"/>
      <c r="BU168" s="388"/>
      <c r="BV168" s="388"/>
      <c r="BW168" s="388"/>
      <c r="BX168" s="388"/>
      <c r="BY168" s="388"/>
      <c r="BZ168" s="388"/>
    </row>
    <row r="169" spans="1:78" s="243" customFormat="1" ht="28.5" customHeight="1">
      <c r="A169" s="846">
        <v>125</v>
      </c>
      <c r="B169" s="887" t="s">
        <v>1138</v>
      </c>
      <c r="C169" s="886"/>
      <c r="D169" s="885"/>
      <c r="E169" s="884"/>
      <c r="F169" s="884"/>
      <c r="G169" s="884"/>
      <c r="H169" s="884"/>
      <c r="I169" s="884"/>
      <c r="J169" s="884"/>
      <c r="K169" s="884"/>
      <c r="L169" s="884"/>
      <c r="M169" s="884"/>
      <c r="N169" s="884"/>
      <c r="O169" s="388"/>
      <c r="P169" s="388"/>
      <c r="Q169" s="388"/>
      <c r="R169" s="388"/>
      <c r="S169" s="388"/>
      <c r="T169" s="388"/>
      <c r="U169" s="388"/>
      <c r="V169" s="388"/>
      <c r="W169" s="388"/>
      <c r="X169" s="388"/>
      <c r="Y169" s="388"/>
      <c r="Z169" s="388"/>
      <c r="AA169" s="388"/>
      <c r="AB169" s="388"/>
      <c r="AC169" s="388"/>
      <c r="AD169" s="388"/>
      <c r="AE169" s="388"/>
      <c r="AF169" s="388"/>
      <c r="AG169" s="388"/>
      <c r="AH169" s="388"/>
      <c r="AI169" s="388"/>
      <c r="AJ169" s="388"/>
      <c r="AK169" s="388"/>
      <c r="AL169" s="388"/>
      <c r="AM169" s="388"/>
      <c r="AN169" s="388"/>
      <c r="AO169" s="388"/>
      <c r="AP169" s="388"/>
      <c r="AQ169" s="388"/>
      <c r="AR169" s="388"/>
      <c r="AS169" s="388"/>
      <c r="AT169" s="388"/>
      <c r="AU169" s="388"/>
      <c r="AV169" s="388"/>
      <c r="AW169" s="388"/>
      <c r="AX169" s="388"/>
      <c r="AY169" s="388"/>
      <c r="AZ169" s="388"/>
      <c r="BA169" s="388"/>
      <c r="BB169" s="388"/>
      <c r="BC169" s="388"/>
      <c r="BD169" s="388"/>
      <c r="BE169" s="388"/>
      <c r="BF169" s="388"/>
      <c r="BG169" s="388"/>
      <c r="BH169" s="388"/>
      <c r="BI169" s="388"/>
      <c r="BJ169" s="388"/>
      <c r="BK169" s="388"/>
      <c r="BL169" s="388"/>
      <c r="BM169" s="388"/>
      <c r="BN169" s="388"/>
      <c r="BO169" s="388"/>
      <c r="BP169" s="388"/>
      <c r="BQ169" s="388"/>
      <c r="BR169" s="388"/>
      <c r="BS169" s="388"/>
      <c r="BT169" s="388"/>
      <c r="BU169" s="388"/>
      <c r="BV169" s="388"/>
      <c r="BW169" s="388"/>
      <c r="BX169" s="388"/>
      <c r="BY169" s="388"/>
      <c r="BZ169" s="388"/>
    </row>
    <row r="170" spans="1:78" s="243" customFormat="1" ht="27" customHeight="1">
      <c r="A170" s="846">
        <v>126</v>
      </c>
      <c r="B170" s="887" t="str">
        <f>"Total capital ratio (%) (item "&amp;A157&amp;" or "&amp;A158&amp;" divided by item "&amp;A160&amp;" or "&amp;A161&amp;")"</f>
        <v>Total capital ratio (%) (item 114 or 115 divided by item 117 or 118)</v>
      </c>
      <c r="C170" s="886"/>
      <c r="D170" s="885"/>
      <c r="E170" s="884"/>
      <c r="F170" s="884"/>
      <c r="G170" s="884"/>
      <c r="H170" s="884"/>
      <c r="I170" s="884"/>
      <c r="J170" s="884"/>
      <c r="K170" s="884"/>
      <c r="L170" s="884"/>
      <c r="M170" s="884"/>
      <c r="N170" s="884"/>
      <c r="O170" s="388"/>
      <c r="P170" s="388"/>
      <c r="Q170" s="388"/>
      <c r="R170" s="388"/>
      <c r="S170" s="388"/>
      <c r="T170" s="388"/>
      <c r="U170" s="388"/>
      <c r="V170" s="388"/>
      <c r="W170" s="388"/>
      <c r="X170" s="388"/>
      <c r="Y170" s="388"/>
      <c r="Z170" s="388"/>
      <c r="AA170" s="388"/>
      <c r="AB170" s="388"/>
      <c r="AC170" s="388"/>
      <c r="AD170" s="388"/>
      <c r="AE170" s="388"/>
      <c r="AF170" s="388"/>
      <c r="AG170" s="388"/>
      <c r="AH170" s="388"/>
      <c r="AI170" s="388"/>
      <c r="AJ170" s="388"/>
      <c r="AK170" s="388"/>
      <c r="AL170" s="388"/>
      <c r="AM170" s="388"/>
      <c r="AN170" s="388"/>
      <c r="AO170" s="388"/>
      <c r="AP170" s="388"/>
      <c r="AQ170" s="388"/>
      <c r="AR170" s="388"/>
      <c r="AS170" s="388"/>
      <c r="AT170" s="388"/>
      <c r="AU170" s="388"/>
      <c r="AV170" s="388"/>
      <c r="AW170" s="388"/>
      <c r="AX170" s="388"/>
      <c r="AY170" s="388"/>
      <c r="AZ170" s="388"/>
      <c r="BA170" s="388"/>
      <c r="BB170" s="388"/>
      <c r="BC170" s="388"/>
      <c r="BD170" s="388"/>
      <c r="BE170" s="388"/>
      <c r="BF170" s="388"/>
      <c r="BG170" s="388"/>
      <c r="BH170" s="388"/>
      <c r="BI170" s="388"/>
      <c r="BJ170" s="388"/>
      <c r="BK170" s="388"/>
      <c r="BL170" s="388"/>
      <c r="BM170" s="388"/>
      <c r="BN170" s="388"/>
      <c r="BO170" s="388"/>
      <c r="BP170" s="388"/>
      <c r="BQ170" s="388"/>
      <c r="BR170" s="388"/>
      <c r="BS170" s="388"/>
      <c r="BT170" s="388"/>
      <c r="BU170" s="388"/>
      <c r="BV170" s="388"/>
      <c r="BW170" s="388"/>
      <c r="BX170" s="388"/>
      <c r="BY170" s="388"/>
      <c r="BZ170" s="388"/>
    </row>
    <row r="171" spans="1:78" s="243" customFormat="1" ht="27" customHeight="1">
      <c r="A171" s="846">
        <v>127</v>
      </c>
      <c r="B171" s="887" t="s">
        <v>1137</v>
      </c>
      <c r="C171" s="886"/>
      <c r="D171" s="885"/>
      <c r="E171" s="884"/>
      <c r="F171" s="884"/>
      <c r="G171" s="884"/>
      <c r="H171" s="884"/>
      <c r="I171" s="884"/>
      <c r="J171" s="884"/>
      <c r="K171" s="884"/>
      <c r="L171" s="884"/>
      <c r="M171" s="884"/>
      <c r="N171" s="884"/>
      <c r="O171" s="388"/>
      <c r="P171" s="388"/>
      <c r="Q171" s="388"/>
      <c r="R171" s="388"/>
      <c r="S171" s="388"/>
      <c r="T171" s="388"/>
      <c r="U171" s="388"/>
      <c r="V171" s="388"/>
      <c r="W171" s="388"/>
      <c r="X171" s="388"/>
      <c r="Y171" s="388"/>
      <c r="Z171" s="388"/>
      <c r="AA171" s="388"/>
      <c r="AB171" s="388"/>
      <c r="AC171" s="388"/>
      <c r="AD171" s="388"/>
      <c r="AE171" s="388"/>
      <c r="AF171" s="388"/>
      <c r="AG171" s="388"/>
      <c r="AH171" s="388"/>
      <c r="AI171" s="388"/>
      <c r="AJ171" s="388"/>
      <c r="AK171" s="388"/>
      <c r="AL171" s="388"/>
      <c r="AM171" s="388"/>
      <c r="AN171" s="388"/>
      <c r="AO171" s="388"/>
      <c r="AP171" s="388"/>
      <c r="AQ171" s="388"/>
      <c r="AR171" s="388"/>
      <c r="AS171" s="388"/>
      <c r="AT171" s="388"/>
      <c r="AU171" s="388"/>
      <c r="AV171" s="388"/>
      <c r="AW171" s="388"/>
      <c r="AX171" s="388"/>
      <c r="AY171" s="388"/>
      <c r="AZ171" s="388"/>
      <c r="BA171" s="388"/>
      <c r="BB171" s="388"/>
      <c r="BC171" s="388"/>
      <c r="BD171" s="388"/>
      <c r="BE171" s="388"/>
      <c r="BF171" s="388"/>
      <c r="BG171" s="388"/>
      <c r="BH171" s="388"/>
      <c r="BI171" s="388"/>
      <c r="BJ171" s="388"/>
      <c r="BK171" s="388"/>
      <c r="BL171" s="388"/>
      <c r="BM171" s="388"/>
      <c r="BN171" s="388"/>
      <c r="BO171" s="388"/>
      <c r="BP171" s="388"/>
      <c r="BQ171" s="388"/>
      <c r="BR171" s="388"/>
      <c r="BS171" s="388"/>
      <c r="BT171" s="388"/>
      <c r="BU171" s="388"/>
      <c r="BV171" s="388"/>
      <c r="BW171" s="388"/>
      <c r="BX171" s="388"/>
      <c r="BY171" s="388"/>
      <c r="BZ171" s="388"/>
    </row>
    <row r="172" spans="1:78" s="243" customFormat="1" ht="45.75" customHeight="1">
      <c r="A172" s="846">
        <v>128</v>
      </c>
      <c r="B172" s="887" t="str">
        <f>"Tier 1 leverage ratio (%) "</f>
        <v xml:space="preserve">Tier 1 leverage ratio (%) </v>
      </c>
      <c r="C172" s="886"/>
      <c r="D172" s="885"/>
      <c r="E172" s="884"/>
      <c r="F172" s="884"/>
      <c r="G172" s="884"/>
      <c r="H172" s="884"/>
      <c r="I172" s="884"/>
      <c r="J172" s="884"/>
      <c r="K172" s="884"/>
      <c r="L172" s="884"/>
      <c r="M172" s="884"/>
      <c r="N172" s="884"/>
      <c r="O172" s="388"/>
      <c r="P172" s="388"/>
      <c r="Q172" s="388"/>
      <c r="R172" s="388"/>
      <c r="S172" s="388"/>
      <c r="T172" s="388"/>
      <c r="U172" s="388"/>
      <c r="V172" s="388"/>
      <c r="W172" s="388"/>
      <c r="X172" s="388"/>
      <c r="Y172" s="388"/>
      <c r="Z172" s="388"/>
      <c r="AA172" s="388"/>
      <c r="AB172" s="388"/>
      <c r="AC172" s="388"/>
      <c r="AD172" s="388"/>
      <c r="AE172" s="388"/>
      <c r="AF172" s="388"/>
      <c r="AG172" s="388"/>
      <c r="AH172" s="388"/>
      <c r="AI172" s="388"/>
      <c r="AJ172" s="388"/>
      <c r="AK172" s="388"/>
      <c r="AL172" s="388"/>
      <c r="AM172" s="388"/>
      <c r="AN172" s="388"/>
      <c r="AO172" s="388"/>
      <c r="AP172" s="388"/>
      <c r="AQ172" s="388"/>
      <c r="AR172" s="388"/>
      <c r="AS172" s="388"/>
      <c r="AT172" s="388"/>
      <c r="AU172" s="388"/>
      <c r="AV172" s="388"/>
      <c r="AW172" s="388"/>
      <c r="AX172" s="388"/>
      <c r="AY172" s="388"/>
      <c r="AZ172" s="388"/>
      <c r="BA172" s="388"/>
      <c r="BB172" s="388"/>
      <c r="BC172" s="388"/>
      <c r="BD172" s="388"/>
      <c r="BE172" s="388"/>
      <c r="BF172" s="388"/>
      <c r="BG172" s="388"/>
      <c r="BH172" s="388"/>
      <c r="BI172" s="388"/>
      <c r="BJ172" s="388"/>
      <c r="BK172" s="388"/>
      <c r="BL172" s="388"/>
      <c r="BM172" s="388"/>
      <c r="BN172" s="388"/>
      <c r="BO172" s="388"/>
      <c r="BP172" s="388"/>
      <c r="BQ172" s="388"/>
      <c r="BR172" s="388"/>
      <c r="BS172" s="388"/>
      <c r="BT172" s="388"/>
      <c r="BU172" s="388"/>
      <c r="BV172" s="388"/>
      <c r="BW172" s="388"/>
      <c r="BX172" s="388"/>
      <c r="BY172" s="388"/>
      <c r="BZ172" s="388"/>
    </row>
    <row r="173" spans="1:78" s="242" customFormat="1">
      <c r="A173" s="233"/>
      <c r="B173" s="429"/>
      <c r="C173" s="883"/>
      <c r="D173" s="767"/>
      <c r="E173" s="882"/>
      <c r="F173" s="882"/>
      <c r="G173" s="882"/>
      <c r="H173" s="882"/>
      <c r="I173" s="882"/>
      <c r="J173" s="882"/>
      <c r="K173" s="882"/>
      <c r="L173" s="882"/>
      <c r="M173" s="882"/>
      <c r="N173" s="882"/>
      <c r="O173" s="389"/>
      <c r="P173" s="389"/>
      <c r="Q173" s="389"/>
      <c r="R173" s="389"/>
      <c r="S173" s="389"/>
      <c r="T173" s="389"/>
      <c r="U173" s="389"/>
      <c r="V173" s="389"/>
      <c r="W173" s="389"/>
      <c r="X173" s="389"/>
      <c r="Y173" s="389"/>
      <c r="Z173" s="389"/>
      <c r="AA173" s="389"/>
      <c r="AB173" s="389"/>
      <c r="AC173" s="389"/>
      <c r="AD173" s="389"/>
      <c r="AE173" s="389"/>
      <c r="AF173" s="389"/>
      <c r="AG173" s="389"/>
      <c r="AH173" s="389"/>
      <c r="AI173" s="389"/>
      <c r="AJ173" s="389"/>
      <c r="AK173" s="389"/>
      <c r="AL173" s="389"/>
      <c r="AM173" s="389"/>
      <c r="AN173" s="389"/>
      <c r="AO173" s="389"/>
      <c r="AP173" s="389"/>
      <c r="AQ173" s="389"/>
      <c r="AR173" s="389"/>
      <c r="AS173" s="389"/>
      <c r="AT173" s="389"/>
      <c r="AU173" s="389"/>
      <c r="AV173" s="389"/>
      <c r="AW173" s="389"/>
      <c r="AX173" s="389"/>
      <c r="AY173" s="389"/>
      <c r="AZ173" s="389"/>
      <c r="BA173" s="389"/>
      <c r="BB173" s="389"/>
      <c r="BC173" s="389"/>
      <c r="BD173" s="389"/>
      <c r="BE173" s="389"/>
      <c r="BF173" s="389"/>
      <c r="BG173" s="389"/>
      <c r="BH173" s="389"/>
      <c r="BI173" s="389"/>
      <c r="BJ173" s="389"/>
      <c r="BK173" s="389"/>
      <c r="BL173" s="389"/>
      <c r="BM173" s="389"/>
      <c r="BN173" s="389"/>
      <c r="BO173" s="389"/>
      <c r="BP173" s="389"/>
      <c r="BQ173" s="389"/>
      <c r="BR173" s="389"/>
      <c r="BS173" s="389"/>
      <c r="BT173" s="389"/>
      <c r="BU173" s="389"/>
      <c r="BV173" s="389"/>
      <c r="BW173" s="389"/>
      <c r="BX173" s="389"/>
      <c r="BY173" s="389"/>
      <c r="BZ173" s="389"/>
    </row>
    <row r="174" spans="1:78" s="26" customFormat="1">
      <c r="A174" s="849"/>
      <c r="B174" s="836"/>
      <c r="C174" s="843"/>
      <c r="D174" s="838"/>
      <c r="E174" s="881"/>
      <c r="F174" s="319"/>
      <c r="G174" s="319"/>
      <c r="H174" s="319"/>
      <c r="I174" s="319"/>
      <c r="J174" s="319"/>
      <c r="K174" s="319"/>
      <c r="L174" s="319"/>
      <c r="M174" s="319"/>
      <c r="N174" s="319"/>
      <c r="O174" s="318"/>
      <c r="P174" s="318"/>
      <c r="Q174" s="318"/>
      <c r="R174" s="318"/>
      <c r="S174" s="318"/>
      <c r="T174" s="318"/>
      <c r="U174" s="318"/>
      <c r="V174" s="318"/>
      <c r="W174" s="318"/>
      <c r="X174" s="318"/>
      <c r="Y174" s="318"/>
      <c r="Z174" s="318"/>
      <c r="AA174" s="318"/>
      <c r="AB174" s="318"/>
      <c r="AC174" s="318"/>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18"/>
      <c r="AY174" s="318"/>
      <c r="AZ174" s="318"/>
      <c r="BA174" s="318"/>
      <c r="BB174" s="318"/>
      <c r="BC174" s="318"/>
      <c r="BD174" s="318"/>
      <c r="BE174" s="318"/>
      <c r="BF174" s="318"/>
      <c r="BG174" s="318"/>
      <c r="BH174" s="318"/>
      <c r="BI174" s="318"/>
      <c r="BJ174" s="318"/>
      <c r="BK174" s="318"/>
      <c r="BL174" s="318"/>
      <c r="BM174" s="318"/>
      <c r="BN174" s="318"/>
      <c r="BO174" s="318"/>
      <c r="BP174" s="318"/>
      <c r="BQ174" s="318"/>
      <c r="BR174" s="318"/>
      <c r="BS174" s="318"/>
      <c r="BT174" s="318"/>
      <c r="BU174" s="318"/>
      <c r="BV174" s="318"/>
      <c r="BW174" s="318"/>
      <c r="BX174" s="318"/>
      <c r="BY174" s="318"/>
      <c r="BZ174" s="318"/>
    </row>
    <row r="175" spans="1:78" s="31" customFormat="1">
      <c r="A175" s="849"/>
      <c r="B175" s="880"/>
      <c r="C175" s="840"/>
      <c r="D175" s="879"/>
      <c r="E175" s="363"/>
      <c r="F175" s="352"/>
      <c r="G175" s="352"/>
      <c r="H175" s="352"/>
      <c r="I175" s="352"/>
      <c r="J175" s="352"/>
      <c r="K175" s="352"/>
      <c r="L175" s="352"/>
      <c r="M175" s="352"/>
      <c r="N175" s="352"/>
      <c r="O175" s="390"/>
      <c r="P175" s="390"/>
      <c r="Q175" s="390"/>
      <c r="R175" s="390"/>
      <c r="S175" s="390"/>
      <c r="T175" s="390"/>
      <c r="U175" s="390"/>
      <c r="V175" s="390"/>
      <c r="W175" s="390"/>
      <c r="X175" s="390"/>
      <c r="Y175" s="390"/>
      <c r="Z175" s="390"/>
      <c r="AA175" s="390"/>
      <c r="AB175" s="390"/>
      <c r="AC175" s="390"/>
      <c r="AD175" s="390"/>
      <c r="AE175" s="390"/>
      <c r="AF175" s="390"/>
      <c r="AG175" s="390"/>
      <c r="AH175" s="390"/>
      <c r="AI175" s="390"/>
      <c r="AJ175" s="390"/>
      <c r="AK175" s="390"/>
      <c r="AL175" s="390"/>
      <c r="AM175" s="390"/>
      <c r="AN175" s="390"/>
      <c r="AO175" s="390"/>
      <c r="AP175" s="390"/>
      <c r="AQ175" s="390"/>
      <c r="AR175" s="390"/>
      <c r="AS175" s="390"/>
      <c r="AT175" s="390"/>
      <c r="AU175" s="390"/>
      <c r="AV175" s="390"/>
      <c r="AW175" s="390"/>
      <c r="AX175" s="390"/>
      <c r="AY175" s="390"/>
      <c r="AZ175" s="390"/>
      <c r="BA175" s="390"/>
      <c r="BB175" s="390"/>
      <c r="BC175" s="390"/>
      <c r="BD175" s="390"/>
      <c r="BE175" s="390"/>
      <c r="BF175" s="390"/>
      <c r="BG175" s="390"/>
      <c r="BH175" s="390"/>
      <c r="BI175" s="390"/>
      <c r="BJ175" s="390"/>
      <c r="BK175" s="390"/>
      <c r="BL175" s="390"/>
      <c r="BM175" s="390"/>
      <c r="BN175" s="390"/>
      <c r="BO175" s="390"/>
      <c r="BP175" s="390"/>
      <c r="BQ175" s="390"/>
      <c r="BR175" s="390"/>
      <c r="BS175" s="390"/>
      <c r="BT175" s="390"/>
      <c r="BU175" s="390"/>
      <c r="BV175" s="390"/>
      <c r="BW175" s="390"/>
      <c r="BX175" s="390"/>
      <c r="BY175" s="390"/>
      <c r="BZ175" s="390"/>
    </row>
    <row r="176" spans="1:78" s="31" customFormat="1">
      <c r="A176" s="861"/>
      <c r="B176" s="857" t="s">
        <v>123</v>
      </c>
      <c r="C176" s="878"/>
      <c r="D176" s="874"/>
      <c r="E176" s="363"/>
      <c r="F176" s="352"/>
      <c r="G176" s="352"/>
      <c r="H176" s="352"/>
      <c r="I176" s="352"/>
      <c r="J176" s="352"/>
      <c r="K176" s="352"/>
      <c r="L176" s="352"/>
      <c r="M176" s="352"/>
      <c r="N176" s="352"/>
      <c r="O176" s="390"/>
      <c r="P176" s="390"/>
      <c r="Q176" s="390"/>
      <c r="R176" s="390"/>
      <c r="S176" s="390"/>
      <c r="T176" s="390"/>
      <c r="U176" s="390"/>
      <c r="V176" s="390"/>
      <c r="W176" s="390"/>
      <c r="X176" s="390"/>
      <c r="Y176" s="390"/>
      <c r="Z176" s="390"/>
      <c r="AA176" s="390"/>
      <c r="AB176" s="390"/>
      <c r="AC176" s="390"/>
      <c r="AD176" s="390"/>
      <c r="AE176" s="390"/>
      <c r="AF176" s="390"/>
      <c r="AG176" s="390"/>
      <c r="AH176" s="390"/>
      <c r="AI176" s="390"/>
      <c r="AJ176" s="390"/>
      <c r="AK176" s="390"/>
      <c r="AL176" s="390"/>
      <c r="AM176" s="390"/>
      <c r="AN176" s="390"/>
      <c r="AO176" s="390"/>
      <c r="AP176" s="390"/>
      <c r="AQ176" s="390"/>
      <c r="AR176" s="390"/>
      <c r="AS176" s="390"/>
      <c r="AT176" s="390"/>
      <c r="AU176" s="390"/>
      <c r="AV176" s="390"/>
      <c r="AW176" s="390"/>
      <c r="AX176" s="390"/>
      <c r="AY176" s="390"/>
      <c r="AZ176" s="390"/>
      <c r="BA176" s="390"/>
      <c r="BB176" s="390"/>
      <c r="BC176" s="390"/>
      <c r="BD176" s="390"/>
      <c r="BE176" s="390"/>
      <c r="BF176" s="390"/>
      <c r="BG176" s="390"/>
      <c r="BH176" s="390"/>
      <c r="BI176" s="390"/>
      <c r="BJ176" s="390"/>
      <c r="BK176" s="390"/>
      <c r="BL176" s="390"/>
      <c r="BM176" s="390"/>
      <c r="BN176" s="390"/>
      <c r="BO176" s="390"/>
      <c r="BP176" s="390"/>
      <c r="BQ176" s="390"/>
      <c r="BR176" s="390"/>
      <c r="BS176" s="390"/>
      <c r="BT176" s="390"/>
      <c r="BU176" s="390"/>
      <c r="BV176" s="390"/>
      <c r="BW176" s="390"/>
      <c r="BX176" s="390"/>
      <c r="BY176" s="390"/>
      <c r="BZ176" s="390"/>
    </row>
    <row r="177" spans="1:78" s="27" customFormat="1" ht="15" customHeight="1">
      <c r="A177" s="853">
        <f>A172+1</f>
        <v>129</v>
      </c>
      <c r="B177" s="853" t="s">
        <v>124</v>
      </c>
      <c r="C177" s="875" t="s">
        <v>1136</v>
      </c>
      <c r="D177" s="874"/>
      <c r="E177" s="871"/>
      <c r="F177" s="871"/>
      <c r="G177" s="871"/>
      <c r="H177" s="871"/>
      <c r="I177" s="871"/>
      <c r="J177" s="871"/>
      <c r="K177" s="871"/>
      <c r="L177" s="871"/>
      <c r="M177" s="871"/>
      <c r="N177" s="871"/>
      <c r="O177" s="391"/>
      <c r="P177" s="391"/>
      <c r="Q177" s="391"/>
      <c r="R177" s="391"/>
      <c r="S177" s="391"/>
      <c r="T177" s="391"/>
      <c r="U177" s="391"/>
      <c r="V177" s="391"/>
      <c r="W177" s="391"/>
      <c r="X177" s="391"/>
      <c r="Y177" s="391"/>
      <c r="Z177" s="391"/>
      <c r="AA177" s="391"/>
      <c r="AB177" s="391"/>
      <c r="AC177" s="391"/>
      <c r="AD177" s="391"/>
      <c r="AE177" s="391"/>
      <c r="AF177" s="391"/>
      <c r="AG177" s="391"/>
      <c r="AH177" s="391"/>
      <c r="AI177" s="391"/>
      <c r="AJ177" s="391"/>
      <c r="AK177" s="391"/>
      <c r="AL177" s="391"/>
      <c r="AM177" s="391"/>
      <c r="AN177" s="391"/>
      <c r="AO177" s="391"/>
      <c r="AP177" s="391"/>
      <c r="AQ177" s="391"/>
      <c r="AR177" s="391"/>
      <c r="AS177" s="391"/>
      <c r="AT177" s="391"/>
      <c r="AU177" s="391"/>
      <c r="AV177" s="391"/>
      <c r="AW177" s="391"/>
      <c r="AX177" s="391"/>
      <c r="AY177" s="391"/>
      <c r="AZ177" s="391"/>
      <c r="BA177" s="391"/>
      <c r="BB177" s="391"/>
      <c r="BC177" s="391"/>
      <c r="BD177" s="391"/>
      <c r="BE177" s="391"/>
      <c r="BF177" s="391"/>
      <c r="BG177" s="391"/>
      <c r="BH177" s="391"/>
      <c r="BI177" s="391"/>
      <c r="BJ177" s="391"/>
      <c r="BK177" s="391"/>
      <c r="BL177" s="391"/>
      <c r="BM177" s="391"/>
      <c r="BN177" s="391"/>
      <c r="BO177" s="391"/>
      <c r="BP177" s="391"/>
      <c r="BQ177" s="391"/>
      <c r="BR177" s="391"/>
      <c r="BS177" s="391"/>
      <c r="BT177" s="391"/>
      <c r="BU177" s="391"/>
      <c r="BV177" s="391"/>
      <c r="BW177" s="391"/>
      <c r="BX177" s="391"/>
      <c r="BY177" s="391"/>
      <c r="BZ177" s="391"/>
    </row>
    <row r="178" spans="1:78" s="27" customFormat="1" ht="15" customHeight="1">
      <c r="A178" s="853">
        <f>A177+1</f>
        <v>130</v>
      </c>
      <c r="B178" s="853" t="s">
        <v>125</v>
      </c>
      <c r="C178" s="875" t="s">
        <v>1135</v>
      </c>
      <c r="D178" s="874"/>
      <c r="E178" s="871"/>
      <c r="F178" s="871"/>
      <c r="G178" s="871"/>
      <c r="H178" s="871"/>
      <c r="I178" s="871"/>
      <c r="J178" s="871"/>
      <c r="K178" s="871"/>
      <c r="L178" s="871"/>
      <c r="M178" s="871"/>
      <c r="N178" s="871"/>
      <c r="O178" s="391"/>
      <c r="P178" s="391"/>
      <c r="Q178" s="391"/>
      <c r="R178" s="391"/>
      <c r="S178" s="391"/>
      <c r="T178" s="391"/>
      <c r="U178" s="391"/>
      <c r="V178" s="391"/>
      <c r="W178" s="391"/>
      <c r="X178" s="391"/>
      <c r="Y178" s="391"/>
      <c r="Z178" s="391"/>
      <c r="AA178" s="391"/>
      <c r="AB178" s="391"/>
      <c r="AC178" s="391"/>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1"/>
      <c r="AY178" s="391"/>
      <c r="AZ178" s="391"/>
      <c r="BA178" s="391"/>
      <c r="BB178" s="391"/>
      <c r="BC178" s="391"/>
      <c r="BD178" s="391"/>
      <c r="BE178" s="391"/>
      <c r="BF178" s="391"/>
      <c r="BG178" s="391"/>
      <c r="BH178" s="391"/>
      <c r="BI178" s="391"/>
      <c r="BJ178" s="391"/>
      <c r="BK178" s="391"/>
      <c r="BL178" s="391"/>
      <c r="BM178" s="391"/>
      <c r="BN178" s="391"/>
      <c r="BO178" s="391"/>
      <c r="BP178" s="391"/>
      <c r="BQ178" s="391"/>
      <c r="BR178" s="391"/>
      <c r="BS178" s="391"/>
      <c r="BT178" s="391"/>
      <c r="BU178" s="391"/>
      <c r="BV178" s="391"/>
      <c r="BW178" s="391"/>
      <c r="BX178" s="391"/>
      <c r="BY178" s="391"/>
      <c r="BZ178" s="391"/>
    </row>
    <row r="179" spans="1:78" s="31" customFormat="1" ht="15" customHeight="1">
      <c r="A179" s="853">
        <f>A178+1</f>
        <v>131</v>
      </c>
      <c r="B179" s="853" t="s">
        <v>126</v>
      </c>
      <c r="C179" s="875" t="s">
        <v>1134</v>
      </c>
      <c r="D179" s="816"/>
      <c r="E179" s="871"/>
      <c r="F179" s="871"/>
      <c r="G179" s="871"/>
      <c r="H179" s="871"/>
      <c r="I179" s="871"/>
      <c r="J179" s="871"/>
      <c r="K179" s="871"/>
      <c r="L179" s="871"/>
      <c r="M179" s="871"/>
      <c r="N179" s="871"/>
      <c r="O179" s="390"/>
      <c r="P179" s="390"/>
      <c r="Q179" s="390"/>
      <c r="R179" s="390"/>
      <c r="S179" s="390"/>
      <c r="T179" s="390"/>
      <c r="U179" s="390"/>
      <c r="V179" s="390"/>
      <c r="W179" s="390"/>
      <c r="X179" s="390"/>
      <c r="Y179" s="390"/>
      <c r="Z179" s="390"/>
      <c r="AA179" s="390"/>
      <c r="AB179" s="390"/>
      <c r="AC179" s="390"/>
      <c r="AD179" s="390"/>
      <c r="AE179" s="390"/>
      <c r="AF179" s="390"/>
      <c r="AG179" s="390"/>
      <c r="AH179" s="390"/>
      <c r="AI179" s="390"/>
      <c r="AJ179" s="390"/>
      <c r="AK179" s="390"/>
      <c r="AL179" s="390"/>
      <c r="AM179" s="390"/>
      <c r="AN179" s="390"/>
      <c r="AO179" s="390"/>
      <c r="AP179" s="390"/>
      <c r="AQ179" s="390"/>
      <c r="AR179" s="390"/>
      <c r="AS179" s="390"/>
      <c r="AT179" s="390"/>
      <c r="AU179" s="390"/>
      <c r="AV179" s="390"/>
      <c r="AW179" s="390"/>
      <c r="AX179" s="390"/>
      <c r="AY179" s="390"/>
      <c r="AZ179" s="390"/>
      <c r="BA179" s="390"/>
      <c r="BB179" s="390"/>
      <c r="BC179" s="390"/>
      <c r="BD179" s="390"/>
      <c r="BE179" s="390"/>
      <c r="BF179" s="390"/>
      <c r="BG179" s="390"/>
      <c r="BH179" s="390"/>
      <c r="BI179" s="390"/>
      <c r="BJ179" s="390"/>
      <c r="BK179" s="390"/>
      <c r="BL179" s="390"/>
      <c r="BM179" s="390"/>
      <c r="BN179" s="390"/>
      <c r="BO179" s="390"/>
      <c r="BP179" s="390"/>
      <c r="BQ179" s="390"/>
      <c r="BR179" s="390"/>
      <c r="BS179" s="390"/>
      <c r="BT179" s="390"/>
      <c r="BU179" s="390"/>
      <c r="BV179" s="390"/>
      <c r="BW179" s="390"/>
      <c r="BX179" s="390"/>
      <c r="BY179" s="390"/>
      <c r="BZ179" s="390"/>
    </row>
    <row r="180" spans="1:78" s="31" customFormat="1" ht="15" customHeight="1">
      <c r="A180" s="853"/>
      <c r="B180" s="818" t="s">
        <v>230</v>
      </c>
      <c r="C180" s="877"/>
      <c r="D180" s="874"/>
      <c r="E180" s="871"/>
      <c r="F180" s="871"/>
      <c r="G180" s="871"/>
      <c r="H180" s="871"/>
      <c r="I180" s="871"/>
      <c r="J180" s="871"/>
      <c r="K180" s="871"/>
      <c r="L180" s="871"/>
      <c r="M180" s="871"/>
      <c r="N180" s="871"/>
      <c r="O180" s="318"/>
      <c r="P180" s="318"/>
      <c r="Q180" s="318"/>
      <c r="R180" s="318"/>
      <c r="S180" s="390"/>
      <c r="T180" s="390"/>
      <c r="U180" s="390"/>
      <c r="V180" s="390"/>
      <c r="W180" s="390"/>
      <c r="X180" s="390"/>
      <c r="Y180" s="390"/>
      <c r="Z180" s="390"/>
      <c r="AA180" s="390"/>
      <c r="AB180" s="390"/>
      <c r="AC180" s="390"/>
      <c r="AD180" s="390"/>
      <c r="AE180" s="390"/>
      <c r="AF180" s="390"/>
      <c r="AG180" s="390"/>
      <c r="AH180" s="390"/>
      <c r="AI180" s="390"/>
      <c r="AJ180" s="390"/>
      <c r="AK180" s="390"/>
      <c r="AL180" s="390"/>
      <c r="AM180" s="390"/>
      <c r="AN180" s="390"/>
      <c r="AO180" s="390"/>
      <c r="AP180" s="390"/>
      <c r="AQ180" s="390"/>
      <c r="AR180" s="390"/>
      <c r="AS180" s="390"/>
      <c r="AT180" s="390"/>
      <c r="AU180" s="390"/>
      <c r="AV180" s="390"/>
      <c r="AW180" s="390"/>
      <c r="AX180" s="390"/>
      <c r="AY180" s="390"/>
      <c r="AZ180" s="390"/>
      <c r="BA180" s="390"/>
      <c r="BB180" s="390"/>
      <c r="BC180" s="390"/>
      <c r="BD180" s="390"/>
      <c r="BE180" s="390"/>
      <c r="BF180" s="390"/>
      <c r="BG180" s="390"/>
      <c r="BH180" s="390"/>
      <c r="BI180" s="390"/>
      <c r="BJ180" s="390"/>
      <c r="BK180" s="390"/>
      <c r="BL180" s="390"/>
      <c r="BM180" s="390"/>
      <c r="BN180" s="390"/>
      <c r="BO180" s="390"/>
      <c r="BP180" s="390"/>
      <c r="BQ180" s="390"/>
      <c r="BR180" s="390"/>
      <c r="BS180" s="390"/>
      <c r="BT180" s="390"/>
      <c r="BU180" s="390"/>
      <c r="BV180" s="390"/>
      <c r="BW180" s="390"/>
      <c r="BX180" s="390"/>
      <c r="BY180" s="390"/>
      <c r="BZ180" s="390"/>
    </row>
    <row r="181" spans="1:78" s="31" customFormat="1" ht="15" customHeight="1">
      <c r="A181" s="853">
        <f>A179+1</f>
        <v>132</v>
      </c>
      <c r="B181" s="853" t="s">
        <v>231</v>
      </c>
      <c r="C181" s="875" t="s">
        <v>1133</v>
      </c>
      <c r="D181" s="874"/>
      <c r="E181" s="871"/>
      <c r="F181" s="871"/>
      <c r="G181" s="871"/>
      <c r="H181" s="871"/>
      <c r="I181" s="871"/>
      <c r="J181" s="871"/>
      <c r="K181" s="871"/>
      <c r="L181" s="871"/>
      <c r="M181" s="871"/>
      <c r="N181" s="871"/>
      <c r="O181" s="390"/>
      <c r="P181" s="390"/>
      <c r="Q181" s="390"/>
      <c r="R181" s="390"/>
      <c r="S181" s="390"/>
      <c r="T181" s="390"/>
      <c r="U181" s="390"/>
      <c r="V181" s="390"/>
      <c r="W181" s="390"/>
      <c r="X181" s="390"/>
      <c r="Y181" s="390"/>
      <c r="Z181" s="390"/>
      <c r="AA181" s="390"/>
      <c r="AB181" s="390"/>
      <c r="AC181" s="390"/>
      <c r="AD181" s="390"/>
      <c r="AE181" s="390"/>
      <c r="AF181" s="390"/>
      <c r="AG181" s="390"/>
      <c r="AH181" s="390"/>
      <c r="AI181" s="390"/>
      <c r="AJ181" s="390"/>
      <c r="AK181" s="390"/>
      <c r="AL181" s="390"/>
      <c r="AM181" s="390"/>
      <c r="AN181" s="390"/>
      <c r="AO181" s="390"/>
      <c r="AP181" s="390"/>
      <c r="AQ181" s="390"/>
      <c r="AR181" s="390"/>
      <c r="AS181" s="390"/>
      <c r="AT181" s="390"/>
      <c r="AU181" s="390"/>
      <c r="AV181" s="390"/>
      <c r="AW181" s="390"/>
      <c r="AX181" s="390"/>
      <c r="AY181" s="390"/>
      <c r="AZ181" s="390"/>
      <c r="BA181" s="390"/>
      <c r="BB181" s="390"/>
      <c r="BC181" s="390"/>
      <c r="BD181" s="390"/>
      <c r="BE181" s="390"/>
      <c r="BF181" s="390"/>
      <c r="BG181" s="390"/>
      <c r="BH181" s="390"/>
      <c r="BI181" s="390"/>
      <c r="BJ181" s="390"/>
      <c r="BK181" s="390"/>
      <c r="BL181" s="390"/>
      <c r="BM181" s="390"/>
      <c r="BN181" s="390"/>
      <c r="BO181" s="390"/>
      <c r="BP181" s="390"/>
      <c r="BQ181" s="390"/>
      <c r="BR181" s="390"/>
      <c r="BS181" s="390"/>
      <c r="BT181" s="390"/>
      <c r="BU181" s="390"/>
      <c r="BV181" s="390"/>
      <c r="BW181" s="390"/>
      <c r="BX181" s="390"/>
      <c r="BY181" s="390"/>
      <c r="BZ181" s="390"/>
    </row>
    <row r="182" spans="1:78" s="31" customFormat="1" ht="15" customHeight="1">
      <c r="A182" s="853">
        <f>A181+1</f>
        <v>133</v>
      </c>
      <c r="B182" s="853" t="s">
        <v>232</v>
      </c>
      <c r="C182" s="875" t="s">
        <v>1132</v>
      </c>
      <c r="D182" s="816"/>
      <c r="E182" s="871"/>
      <c r="F182" s="871"/>
      <c r="G182" s="871"/>
      <c r="H182" s="871"/>
      <c r="I182" s="871"/>
      <c r="J182" s="871"/>
      <c r="K182" s="871"/>
      <c r="L182" s="871"/>
      <c r="M182" s="871"/>
      <c r="N182" s="871"/>
      <c r="O182" s="390"/>
      <c r="P182" s="390"/>
      <c r="Q182" s="390"/>
      <c r="R182" s="390"/>
      <c r="S182" s="390"/>
      <c r="T182" s="390"/>
      <c r="U182" s="390"/>
      <c r="V182" s="390"/>
      <c r="W182" s="390"/>
      <c r="X182" s="390"/>
      <c r="Y182" s="390"/>
      <c r="Z182" s="390"/>
      <c r="AA182" s="390"/>
      <c r="AB182" s="390"/>
      <c r="AC182" s="390"/>
      <c r="AD182" s="390"/>
      <c r="AE182" s="390"/>
      <c r="AF182" s="390"/>
      <c r="AG182" s="390"/>
      <c r="AH182" s="390"/>
      <c r="AI182" s="390"/>
      <c r="AJ182" s="390"/>
      <c r="AK182" s="390"/>
      <c r="AL182" s="390"/>
      <c r="AM182" s="390"/>
      <c r="AN182" s="390"/>
      <c r="AO182" s="390"/>
      <c r="AP182" s="390"/>
      <c r="AQ182" s="390"/>
      <c r="AR182" s="390"/>
      <c r="AS182" s="390"/>
      <c r="AT182" s="390"/>
      <c r="AU182" s="390"/>
      <c r="AV182" s="390"/>
      <c r="AW182" s="390"/>
      <c r="AX182" s="390"/>
      <c r="AY182" s="390"/>
      <c r="AZ182" s="390"/>
      <c r="BA182" s="390"/>
      <c r="BB182" s="390"/>
      <c r="BC182" s="390"/>
      <c r="BD182" s="390"/>
      <c r="BE182" s="390"/>
      <c r="BF182" s="390"/>
      <c r="BG182" s="390"/>
      <c r="BH182" s="390"/>
      <c r="BI182" s="390"/>
      <c r="BJ182" s="390"/>
      <c r="BK182" s="390"/>
      <c r="BL182" s="390"/>
      <c r="BM182" s="390"/>
      <c r="BN182" s="390"/>
      <c r="BO182" s="390"/>
      <c r="BP182" s="390"/>
      <c r="BQ182" s="390"/>
      <c r="BR182" s="390"/>
      <c r="BS182" s="390"/>
      <c r="BT182" s="390"/>
      <c r="BU182" s="390"/>
      <c r="BV182" s="390"/>
      <c r="BW182" s="390"/>
      <c r="BX182" s="390"/>
      <c r="BY182" s="390"/>
      <c r="BZ182" s="390"/>
    </row>
    <row r="183" spans="1:78" s="31" customFormat="1">
      <c r="A183" s="853"/>
      <c r="B183" s="873" t="s">
        <v>127</v>
      </c>
      <c r="C183" s="876"/>
      <c r="D183" s="874"/>
      <c r="E183" s="871"/>
      <c r="F183" s="871"/>
      <c r="G183" s="871"/>
      <c r="H183" s="871"/>
      <c r="I183" s="871"/>
      <c r="J183" s="871"/>
      <c r="K183" s="871"/>
      <c r="L183" s="871"/>
      <c r="M183" s="871"/>
      <c r="N183" s="871"/>
      <c r="O183" s="318"/>
      <c r="P183" s="318"/>
      <c r="Q183" s="318"/>
      <c r="R183" s="318"/>
      <c r="S183" s="390"/>
      <c r="T183" s="390"/>
      <c r="U183" s="390"/>
      <c r="V183" s="390"/>
      <c r="W183" s="390"/>
      <c r="X183" s="390"/>
      <c r="Y183" s="390"/>
      <c r="Z183" s="390"/>
      <c r="AA183" s="390"/>
      <c r="AB183" s="390"/>
      <c r="AC183" s="390"/>
      <c r="AD183" s="390"/>
      <c r="AE183" s="390"/>
      <c r="AF183" s="390"/>
      <c r="AG183" s="390"/>
      <c r="AH183" s="390"/>
      <c r="AI183" s="390"/>
      <c r="AJ183" s="390"/>
      <c r="AK183" s="390"/>
      <c r="AL183" s="390"/>
      <c r="AM183" s="390"/>
      <c r="AN183" s="390"/>
      <c r="AO183" s="390"/>
      <c r="AP183" s="390"/>
      <c r="AQ183" s="390"/>
      <c r="AR183" s="390"/>
      <c r="AS183" s="390"/>
      <c r="AT183" s="390"/>
      <c r="AU183" s="390"/>
      <c r="AV183" s="390"/>
      <c r="AW183" s="390"/>
      <c r="AX183" s="390"/>
      <c r="AY183" s="390"/>
      <c r="AZ183" s="390"/>
      <c r="BA183" s="390"/>
      <c r="BB183" s="390"/>
      <c r="BC183" s="390"/>
      <c r="BD183" s="390"/>
      <c r="BE183" s="390"/>
      <c r="BF183" s="390"/>
      <c r="BG183" s="390"/>
      <c r="BH183" s="390"/>
      <c r="BI183" s="390"/>
      <c r="BJ183" s="390"/>
      <c r="BK183" s="390"/>
      <c r="BL183" s="390"/>
      <c r="BM183" s="390"/>
      <c r="BN183" s="390"/>
      <c r="BO183" s="390"/>
      <c r="BP183" s="390"/>
      <c r="BQ183" s="390"/>
      <c r="BR183" s="390"/>
      <c r="BS183" s="390"/>
      <c r="BT183" s="390"/>
      <c r="BU183" s="390"/>
      <c r="BV183" s="390"/>
      <c r="BW183" s="390"/>
      <c r="BX183" s="390"/>
      <c r="BY183" s="390"/>
      <c r="BZ183" s="390"/>
    </row>
    <row r="184" spans="1:78" s="31" customFormat="1" ht="17.100000000000001" customHeight="1">
      <c r="A184" s="853">
        <f>A182+1</f>
        <v>134</v>
      </c>
      <c r="B184" s="853" t="s">
        <v>864</v>
      </c>
      <c r="C184" s="875" t="s">
        <v>1131</v>
      </c>
      <c r="D184" s="874"/>
      <c r="E184" s="871"/>
      <c r="F184" s="871"/>
      <c r="G184" s="871"/>
      <c r="H184" s="871"/>
      <c r="I184" s="871"/>
      <c r="J184" s="871"/>
      <c r="K184" s="871"/>
      <c r="L184" s="871"/>
      <c r="M184" s="871"/>
      <c r="N184" s="871"/>
      <c r="O184" s="390"/>
      <c r="P184" s="390"/>
      <c r="Q184" s="390"/>
      <c r="R184" s="390"/>
      <c r="S184" s="390"/>
      <c r="T184" s="390"/>
      <c r="U184" s="390"/>
      <c r="V184" s="390"/>
      <c r="W184" s="390"/>
      <c r="X184" s="390"/>
      <c r="Y184" s="390"/>
      <c r="Z184" s="390"/>
      <c r="AA184" s="390"/>
      <c r="AB184" s="390"/>
      <c r="AC184" s="390"/>
      <c r="AD184" s="390"/>
      <c r="AE184" s="390"/>
      <c r="AF184" s="390"/>
      <c r="AG184" s="390"/>
      <c r="AH184" s="390"/>
      <c r="AI184" s="390"/>
      <c r="AJ184" s="390"/>
      <c r="AK184" s="390"/>
      <c r="AL184" s="390"/>
      <c r="AM184" s="390"/>
      <c r="AN184" s="390"/>
      <c r="AO184" s="390"/>
      <c r="AP184" s="390"/>
      <c r="AQ184" s="390"/>
      <c r="AR184" s="390"/>
      <c r="AS184" s="390"/>
      <c r="AT184" s="390"/>
      <c r="AU184" s="390"/>
      <c r="AV184" s="390"/>
      <c r="AW184" s="390"/>
      <c r="AX184" s="390"/>
      <c r="AY184" s="390"/>
      <c r="AZ184" s="390"/>
      <c r="BA184" s="390"/>
      <c r="BB184" s="390"/>
      <c r="BC184" s="390"/>
      <c r="BD184" s="390"/>
      <c r="BE184" s="390"/>
      <c r="BF184" s="390"/>
      <c r="BG184" s="390"/>
      <c r="BH184" s="390"/>
      <c r="BI184" s="390"/>
      <c r="BJ184" s="390"/>
      <c r="BK184" s="390"/>
      <c r="BL184" s="390"/>
      <c r="BM184" s="390"/>
      <c r="BN184" s="390"/>
      <c r="BO184" s="390"/>
      <c r="BP184" s="390"/>
      <c r="BQ184" s="390"/>
      <c r="BR184" s="390"/>
      <c r="BS184" s="390"/>
      <c r="BT184" s="390"/>
      <c r="BU184" s="390"/>
      <c r="BV184" s="390"/>
      <c r="BW184" s="390"/>
      <c r="BX184" s="390"/>
      <c r="BY184" s="390"/>
      <c r="BZ184" s="390"/>
    </row>
    <row r="185" spans="1:78" s="31" customFormat="1" ht="17.100000000000001" customHeight="1">
      <c r="A185" s="853">
        <f>A184+1</f>
        <v>135</v>
      </c>
      <c r="B185" s="853" t="s">
        <v>863</v>
      </c>
      <c r="C185" s="875" t="s">
        <v>1130</v>
      </c>
      <c r="D185" s="874"/>
      <c r="E185" s="871"/>
      <c r="F185" s="871"/>
      <c r="G185" s="871"/>
      <c r="H185" s="871"/>
      <c r="I185" s="871"/>
      <c r="J185" s="871"/>
      <c r="K185" s="871"/>
      <c r="L185" s="871"/>
      <c r="M185" s="871"/>
      <c r="N185" s="871"/>
      <c r="O185" s="390"/>
      <c r="P185" s="390"/>
      <c r="Q185" s="390"/>
      <c r="R185" s="390"/>
      <c r="S185" s="390"/>
      <c r="T185" s="390"/>
      <c r="U185" s="390"/>
      <c r="V185" s="390"/>
      <c r="W185" s="390"/>
      <c r="X185" s="390"/>
      <c r="Y185" s="390"/>
      <c r="Z185" s="390"/>
      <c r="AA185" s="390"/>
      <c r="AB185" s="390"/>
      <c r="AC185" s="390"/>
      <c r="AD185" s="390"/>
      <c r="AE185" s="390"/>
      <c r="AF185" s="390"/>
      <c r="AG185" s="390"/>
      <c r="AH185" s="390"/>
      <c r="AI185" s="390"/>
      <c r="AJ185" s="390"/>
      <c r="AK185" s="390"/>
      <c r="AL185" s="390"/>
      <c r="AM185" s="390"/>
      <c r="AN185" s="390"/>
      <c r="AO185" s="390"/>
      <c r="AP185" s="390"/>
      <c r="AQ185" s="390"/>
      <c r="AR185" s="390"/>
      <c r="AS185" s="390"/>
      <c r="AT185" s="390"/>
      <c r="AU185" s="390"/>
      <c r="AV185" s="390"/>
      <c r="AW185" s="390"/>
      <c r="AX185" s="390"/>
      <c r="AY185" s="390"/>
      <c r="AZ185" s="390"/>
      <c r="BA185" s="390"/>
      <c r="BB185" s="390"/>
      <c r="BC185" s="390"/>
      <c r="BD185" s="390"/>
      <c r="BE185" s="390"/>
      <c r="BF185" s="390"/>
      <c r="BG185" s="390"/>
      <c r="BH185" s="390"/>
      <c r="BI185" s="390"/>
      <c r="BJ185" s="390"/>
      <c r="BK185" s="390"/>
      <c r="BL185" s="390"/>
      <c r="BM185" s="390"/>
      <c r="BN185" s="390"/>
      <c r="BO185" s="390"/>
      <c r="BP185" s="390"/>
      <c r="BQ185" s="390"/>
      <c r="BR185" s="390"/>
      <c r="BS185" s="390"/>
      <c r="BT185" s="390"/>
      <c r="BU185" s="390"/>
      <c r="BV185" s="390"/>
      <c r="BW185" s="390"/>
      <c r="BX185" s="390"/>
      <c r="BY185" s="390"/>
      <c r="BZ185" s="390"/>
    </row>
    <row r="186" spans="1:78" s="31" customFormat="1" ht="17.100000000000001" customHeight="1">
      <c r="A186" s="853">
        <f>A185+1</f>
        <v>136</v>
      </c>
      <c r="B186" s="853" t="s">
        <v>128</v>
      </c>
      <c r="C186" s="875" t="s">
        <v>1129</v>
      </c>
      <c r="D186" s="874"/>
      <c r="E186" s="871"/>
      <c r="F186" s="871"/>
      <c r="G186" s="871"/>
      <c r="H186" s="871"/>
      <c r="I186" s="871"/>
      <c r="J186" s="871"/>
      <c r="K186" s="871"/>
      <c r="L186" s="871"/>
      <c r="M186" s="871"/>
      <c r="N186" s="871"/>
      <c r="O186" s="390"/>
      <c r="P186" s="390"/>
      <c r="Q186" s="390"/>
      <c r="R186" s="390"/>
      <c r="S186" s="390"/>
      <c r="T186" s="390"/>
      <c r="U186" s="390"/>
      <c r="V186" s="390"/>
      <c r="W186" s="390"/>
      <c r="X186" s="390"/>
      <c r="Y186" s="390"/>
      <c r="Z186" s="390"/>
      <c r="AA186" s="390"/>
      <c r="AB186" s="390"/>
      <c r="AC186" s="390"/>
      <c r="AD186" s="390"/>
      <c r="AE186" s="390"/>
      <c r="AF186" s="390"/>
      <c r="AG186" s="390"/>
      <c r="AH186" s="390"/>
      <c r="AI186" s="390"/>
      <c r="AJ186" s="390"/>
      <c r="AK186" s="390"/>
      <c r="AL186" s="390"/>
      <c r="AM186" s="390"/>
      <c r="AN186" s="390"/>
      <c r="AO186" s="390"/>
      <c r="AP186" s="390"/>
      <c r="AQ186" s="390"/>
      <c r="AR186" s="390"/>
      <c r="AS186" s="390"/>
      <c r="AT186" s="390"/>
      <c r="AU186" s="390"/>
      <c r="AV186" s="390"/>
      <c r="AW186" s="390"/>
      <c r="AX186" s="390"/>
      <c r="AY186" s="390"/>
      <c r="AZ186" s="390"/>
      <c r="BA186" s="390"/>
      <c r="BB186" s="390"/>
      <c r="BC186" s="390"/>
      <c r="BD186" s="390"/>
      <c r="BE186" s="390"/>
      <c r="BF186" s="390"/>
      <c r="BG186" s="390"/>
      <c r="BH186" s="390"/>
      <c r="BI186" s="390"/>
      <c r="BJ186" s="390"/>
      <c r="BK186" s="390"/>
      <c r="BL186" s="390"/>
      <c r="BM186" s="390"/>
      <c r="BN186" s="390"/>
      <c r="BO186" s="390"/>
      <c r="BP186" s="390"/>
      <c r="BQ186" s="390"/>
      <c r="BR186" s="390"/>
      <c r="BS186" s="390"/>
      <c r="BT186" s="390"/>
      <c r="BU186" s="390"/>
      <c r="BV186" s="390"/>
      <c r="BW186" s="390"/>
      <c r="BX186" s="390"/>
      <c r="BY186" s="390"/>
      <c r="BZ186" s="390"/>
    </row>
    <row r="187" spans="1:78" s="31" customFormat="1" ht="17.100000000000001" customHeight="1">
      <c r="A187" s="853">
        <f>A186+1</f>
        <v>137</v>
      </c>
      <c r="B187" s="853" t="s">
        <v>129</v>
      </c>
      <c r="C187" s="875" t="s">
        <v>1128</v>
      </c>
      <c r="D187" s="874"/>
      <c r="E187" s="871"/>
      <c r="F187" s="871"/>
      <c r="G187" s="871"/>
      <c r="H187" s="871"/>
      <c r="I187" s="871"/>
      <c r="J187" s="871"/>
      <c r="K187" s="871"/>
      <c r="L187" s="871"/>
      <c r="M187" s="871"/>
      <c r="N187" s="871"/>
      <c r="O187" s="390"/>
      <c r="P187" s="390"/>
      <c r="Q187" s="390"/>
      <c r="R187" s="390"/>
      <c r="S187" s="390"/>
      <c r="T187" s="390"/>
      <c r="U187" s="390"/>
      <c r="V187" s="390"/>
      <c r="W187" s="390"/>
      <c r="X187" s="390"/>
      <c r="Y187" s="390"/>
      <c r="Z187" s="390"/>
      <c r="AA187" s="390"/>
      <c r="AB187" s="390"/>
      <c r="AC187" s="390"/>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0"/>
      <c r="AY187" s="390"/>
      <c r="AZ187" s="390"/>
      <c r="BA187" s="390"/>
      <c r="BB187" s="390"/>
      <c r="BC187" s="390"/>
      <c r="BD187" s="390"/>
      <c r="BE187" s="390"/>
      <c r="BF187" s="390"/>
      <c r="BG187" s="390"/>
      <c r="BH187" s="390"/>
      <c r="BI187" s="390"/>
      <c r="BJ187" s="390"/>
      <c r="BK187" s="390"/>
      <c r="BL187" s="390"/>
      <c r="BM187" s="390"/>
      <c r="BN187" s="390"/>
      <c r="BO187" s="390"/>
      <c r="BP187" s="390"/>
      <c r="BQ187" s="390"/>
      <c r="BR187" s="390"/>
      <c r="BS187" s="390"/>
      <c r="BT187" s="390"/>
      <c r="BU187" s="390"/>
      <c r="BV187" s="390"/>
      <c r="BW187" s="390"/>
      <c r="BX187" s="390"/>
      <c r="BY187" s="390"/>
      <c r="BZ187" s="390"/>
    </row>
    <row r="188" spans="1:78" s="31" customFormat="1" ht="17.100000000000001" customHeight="1">
      <c r="A188" s="853">
        <f>A187+1</f>
        <v>138</v>
      </c>
      <c r="B188" s="873" t="s">
        <v>130</v>
      </c>
      <c r="C188" s="872" t="s">
        <v>1126</v>
      </c>
      <c r="D188" s="838"/>
      <c r="E188" s="871"/>
      <c r="F188" s="871"/>
      <c r="G188" s="871"/>
      <c r="H188" s="871"/>
      <c r="I188" s="871"/>
      <c r="J188" s="871"/>
      <c r="K188" s="871"/>
      <c r="L188" s="871"/>
      <c r="M188" s="871"/>
      <c r="N188" s="871"/>
      <c r="O188" s="390"/>
      <c r="P188" s="390"/>
      <c r="Q188" s="390"/>
      <c r="R188" s="390"/>
      <c r="S188" s="390"/>
      <c r="T188" s="390"/>
      <c r="U188" s="390"/>
      <c r="V188" s="390"/>
      <c r="W188" s="390"/>
      <c r="X188" s="390"/>
      <c r="Y188" s="390"/>
      <c r="Z188" s="390"/>
      <c r="AA188" s="390"/>
      <c r="AB188" s="390"/>
      <c r="AC188" s="390"/>
      <c r="AD188" s="390"/>
      <c r="AE188" s="390"/>
      <c r="AF188" s="390"/>
      <c r="AG188" s="390"/>
      <c r="AH188" s="390"/>
      <c r="AI188" s="390"/>
      <c r="AJ188" s="390"/>
      <c r="AK188" s="390"/>
      <c r="AL188" s="390"/>
      <c r="AM188" s="390"/>
      <c r="AN188" s="390"/>
      <c r="AO188" s="390"/>
      <c r="AP188" s="390"/>
      <c r="AQ188" s="390"/>
      <c r="AR188" s="390"/>
      <c r="AS188" s="390"/>
      <c r="AT188" s="390"/>
      <c r="AU188" s="390"/>
      <c r="AV188" s="390"/>
      <c r="AW188" s="390"/>
      <c r="AX188" s="390"/>
      <c r="AY188" s="390"/>
      <c r="AZ188" s="390"/>
      <c r="BA188" s="390"/>
      <c r="BB188" s="390"/>
      <c r="BC188" s="390"/>
      <c r="BD188" s="390"/>
      <c r="BE188" s="390"/>
      <c r="BF188" s="390"/>
      <c r="BG188" s="390"/>
      <c r="BH188" s="390"/>
      <c r="BI188" s="390"/>
      <c r="BJ188" s="390"/>
      <c r="BK188" s="390"/>
      <c r="BL188" s="390"/>
      <c r="BM188" s="390"/>
      <c r="BN188" s="390"/>
      <c r="BO188" s="390"/>
      <c r="BP188" s="390"/>
      <c r="BQ188" s="390"/>
      <c r="BR188" s="390"/>
      <c r="BS188" s="390"/>
      <c r="BT188" s="390"/>
      <c r="BU188" s="390"/>
      <c r="BV188" s="390"/>
      <c r="BW188" s="390"/>
      <c r="BX188" s="390"/>
      <c r="BY188" s="390"/>
      <c r="BZ188" s="390"/>
    </row>
    <row r="189" spans="1:78" s="31" customFormat="1" ht="17.100000000000001" customHeight="1">
      <c r="A189" s="392"/>
      <c r="B189" s="870"/>
      <c r="C189" s="869"/>
      <c r="D189" s="868"/>
      <c r="E189" s="867"/>
      <c r="F189" s="867"/>
      <c r="G189" s="867"/>
      <c r="H189" s="867"/>
      <c r="I189" s="867"/>
      <c r="J189" s="867"/>
      <c r="K189" s="867"/>
      <c r="L189" s="867"/>
      <c r="M189" s="867"/>
      <c r="N189" s="867"/>
      <c r="O189" s="390"/>
      <c r="P189" s="390"/>
      <c r="Q189" s="390"/>
      <c r="R189" s="390"/>
      <c r="S189" s="390"/>
      <c r="T189" s="390"/>
      <c r="U189" s="390"/>
      <c r="V189" s="390"/>
      <c r="W189" s="390"/>
      <c r="X189" s="390"/>
      <c r="Y189" s="390"/>
      <c r="Z189" s="390"/>
      <c r="AA189" s="390"/>
      <c r="AB189" s="390"/>
      <c r="AC189" s="390"/>
      <c r="AD189" s="390"/>
      <c r="AE189" s="390"/>
      <c r="AF189" s="390"/>
      <c r="AG189" s="390"/>
      <c r="AH189" s="390"/>
      <c r="AI189" s="390"/>
      <c r="AJ189" s="390"/>
      <c r="AK189" s="390"/>
      <c r="AL189" s="390"/>
      <c r="AM189" s="390"/>
      <c r="AN189" s="390"/>
      <c r="AO189" s="390"/>
      <c r="AP189" s="390"/>
      <c r="AQ189" s="390"/>
      <c r="AR189" s="390"/>
      <c r="AS189" s="390"/>
      <c r="AT189" s="390"/>
      <c r="AU189" s="390"/>
      <c r="AV189" s="390"/>
      <c r="AW189" s="390"/>
      <c r="AX189" s="390"/>
      <c r="AY189" s="390"/>
      <c r="AZ189" s="390"/>
      <c r="BA189" s="390"/>
      <c r="BB189" s="390"/>
      <c r="BC189" s="390"/>
      <c r="BD189" s="390"/>
      <c r="BE189" s="390"/>
      <c r="BF189" s="390"/>
      <c r="BG189" s="390"/>
      <c r="BH189" s="390"/>
      <c r="BI189" s="390"/>
      <c r="BJ189" s="390"/>
      <c r="BK189" s="390"/>
      <c r="BL189" s="390"/>
      <c r="BM189" s="390"/>
      <c r="BN189" s="390"/>
      <c r="BO189" s="390"/>
      <c r="BP189" s="390"/>
      <c r="BQ189" s="390"/>
      <c r="BR189" s="390"/>
      <c r="BS189" s="390"/>
      <c r="BT189" s="390"/>
      <c r="BU189" s="390"/>
      <c r="BV189" s="390"/>
      <c r="BW189" s="390"/>
      <c r="BX189" s="390"/>
      <c r="BY189" s="390"/>
      <c r="BZ189" s="390"/>
    </row>
    <row r="190" spans="1:78" s="196" customFormat="1" ht="25.5" customHeight="1">
      <c r="A190" s="848">
        <v>139</v>
      </c>
      <c r="B190" s="866" t="s">
        <v>1127</v>
      </c>
      <c r="C190" s="693" t="s">
        <v>1126</v>
      </c>
      <c r="D190" s="767"/>
      <c r="E190" s="393"/>
      <c r="F190" s="393"/>
      <c r="G190" s="393"/>
      <c r="H190" s="393"/>
      <c r="I190" s="393"/>
      <c r="J190" s="393"/>
      <c r="K190" s="393"/>
      <c r="L190" s="393"/>
      <c r="M190" s="393"/>
      <c r="N190" s="393"/>
      <c r="O190" s="392"/>
      <c r="P190" s="197" t="s">
        <v>1125</v>
      </c>
      <c r="Q190" s="197" t="s">
        <v>1124</v>
      </c>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2"/>
      <c r="AY190" s="392"/>
      <c r="AZ190" s="392"/>
      <c r="BA190" s="392"/>
      <c r="BB190" s="392"/>
      <c r="BC190" s="392"/>
      <c r="BD190" s="392"/>
      <c r="BE190" s="392"/>
      <c r="BF190" s="392"/>
      <c r="BG190" s="392"/>
      <c r="BH190" s="392"/>
      <c r="BI190" s="392"/>
      <c r="BJ190" s="392"/>
      <c r="BK190" s="392"/>
      <c r="BL190" s="392"/>
      <c r="BM190" s="392"/>
      <c r="BN190" s="392"/>
      <c r="BO190" s="392"/>
      <c r="BP190" s="392"/>
      <c r="BQ190" s="392"/>
      <c r="BR190" s="392"/>
      <c r="BS190" s="392"/>
      <c r="BT190" s="392"/>
      <c r="BU190" s="392"/>
      <c r="BV190" s="392"/>
      <c r="BW190" s="392"/>
      <c r="BX190" s="392"/>
      <c r="BY190" s="392"/>
      <c r="BZ190" s="392"/>
    </row>
    <row r="191" spans="1:78" s="26" customFormat="1" ht="17.100000000000001" customHeight="1">
      <c r="A191" s="325"/>
      <c r="B191" s="865"/>
      <c r="C191" s="864"/>
      <c r="D191" s="767"/>
      <c r="E191" s="332"/>
      <c r="F191" s="337"/>
      <c r="G191" s="337"/>
      <c r="H191" s="337"/>
      <c r="I191" s="337"/>
      <c r="J191" s="337"/>
      <c r="K191" s="337"/>
      <c r="L191" s="337"/>
      <c r="M191" s="337"/>
      <c r="N191" s="337"/>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8"/>
      <c r="AY191" s="318"/>
      <c r="AZ191" s="318"/>
      <c r="BA191" s="318"/>
      <c r="BB191" s="318"/>
      <c r="BC191" s="318"/>
      <c r="BD191" s="318"/>
      <c r="BE191" s="318"/>
      <c r="BF191" s="318"/>
      <c r="BG191" s="318"/>
      <c r="BH191" s="318"/>
      <c r="BI191" s="318"/>
      <c r="BJ191" s="318"/>
      <c r="BK191" s="318"/>
      <c r="BL191" s="318"/>
      <c r="BM191" s="318"/>
      <c r="BN191" s="318"/>
      <c r="BO191" s="318"/>
      <c r="BP191" s="318"/>
      <c r="BQ191" s="318"/>
      <c r="BR191" s="318"/>
      <c r="BS191" s="318"/>
      <c r="BT191" s="318"/>
      <c r="BU191" s="318"/>
      <c r="BV191" s="318"/>
      <c r="BW191" s="318"/>
      <c r="BX191" s="318"/>
      <c r="BY191" s="318"/>
      <c r="BZ191" s="318"/>
    </row>
    <row r="192" spans="1:78" s="26" customFormat="1">
      <c r="A192" s="849"/>
      <c r="B192" s="841" t="s">
        <v>1123</v>
      </c>
      <c r="C192" s="840"/>
      <c r="E192" s="332"/>
      <c r="F192" s="337"/>
      <c r="G192" s="337"/>
      <c r="H192" s="337"/>
      <c r="I192" s="337"/>
      <c r="J192" s="337"/>
      <c r="K192" s="337"/>
      <c r="L192" s="337"/>
      <c r="M192" s="337"/>
      <c r="N192" s="337"/>
      <c r="O192" s="318"/>
      <c r="P192" s="318"/>
      <c r="Q192" s="318"/>
      <c r="R192" s="318"/>
      <c r="S192" s="318"/>
      <c r="T192" s="318"/>
      <c r="U192" s="318"/>
      <c r="V192" s="318"/>
      <c r="W192" s="318"/>
      <c r="X192" s="318"/>
      <c r="Y192" s="318"/>
      <c r="Z192" s="318"/>
      <c r="AA192" s="318"/>
      <c r="AB192" s="318"/>
      <c r="AC192" s="318"/>
      <c r="AD192" s="318"/>
      <c r="AE192" s="318"/>
      <c r="AF192" s="318"/>
      <c r="AG192" s="318"/>
      <c r="AH192" s="318"/>
      <c r="AI192" s="318"/>
      <c r="AJ192" s="318"/>
      <c r="AK192" s="318"/>
      <c r="AL192" s="318"/>
      <c r="AM192" s="318"/>
      <c r="AN192" s="318"/>
      <c r="AO192" s="318"/>
      <c r="AP192" s="318"/>
      <c r="AQ192" s="318"/>
      <c r="AR192" s="318"/>
      <c r="AS192" s="318"/>
      <c r="AT192" s="318"/>
      <c r="AU192" s="318"/>
      <c r="AV192" s="318"/>
      <c r="AW192" s="318"/>
      <c r="AX192" s="318"/>
      <c r="AY192" s="318"/>
      <c r="AZ192" s="318"/>
      <c r="BA192" s="318"/>
      <c r="BB192" s="318"/>
      <c r="BC192" s="318"/>
      <c r="BD192" s="318"/>
      <c r="BE192" s="318"/>
      <c r="BF192" s="318"/>
      <c r="BG192" s="318"/>
      <c r="BH192" s="318"/>
      <c r="BI192" s="318"/>
      <c r="BJ192" s="318"/>
      <c r="BK192" s="318"/>
      <c r="BL192" s="318"/>
      <c r="BM192" s="318"/>
      <c r="BN192" s="318"/>
      <c r="BO192" s="318"/>
      <c r="BP192" s="318"/>
      <c r="BQ192" s="318"/>
      <c r="BR192" s="318"/>
      <c r="BS192" s="318"/>
      <c r="BT192" s="318"/>
      <c r="BU192" s="318"/>
      <c r="BV192" s="318"/>
      <c r="BW192" s="318"/>
      <c r="BX192" s="318"/>
      <c r="BY192" s="318"/>
      <c r="BZ192" s="318"/>
    </row>
    <row r="193" spans="1:78" s="26" customFormat="1">
      <c r="A193" s="848">
        <f>A190+1</f>
        <v>140</v>
      </c>
      <c r="B193" s="863" t="s">
        <v>131</v>
      </c>
      <c r="C193" s="862" t="s">
        <v>1122</v>
      </c>
      <c r="D193" s="824"/>
      <c r="E193" s="42"/>
      <c r="F193" s="42"/>
      <c r="G193" s="42"/>
      <c r="H193" s="42"/>
      <c r="I193" s="42"/>
      <c r="J193" s="42"/>
      <c r="K193" s="42"/>
      <c r="L193" s="42"/>
      <c r="M193" s="42"/>
      <c r="N193" s="42"/>
      <c r="O193" s="318"/>
      <c r="P193" s="318"/>
      <c r="Q193" s="318"/>
      <c r="R193" s="318"/>
      <c r="S193" s="318"/>
      <c r="T193" s="318"/>
      <c r="U193" s="318"/>
      <c r="V193" s="318"/>
      <c r="W193" s="318"/>
      <c r="X193" s="318"/>
      <c r="Y193" s="318"/>
      <c r="Z193" s="318"/>
      <c r="AA193" s="318"/>
      <c r="AB193" s="318"/>
      <c r="AC193" s="318"/>
      <c r="AD193" s="318"/>
      <c r="AE193" s="318"/>
      <c r="AF193" s="318"/>
      <c r="AG193" s="318"/>
      <c r="AH193" s="318"/>
      <c r="AI193" s="318"/>
      <c r="AJ193" s="318"/>
      <c r="AK193" s="318"/>
      <c r="AL193" s="318"/>
      <c r="AM193" s="318"/>
      <c r="AN193" s="318"/>
      <c r="AO193" s="318"/>
      <c r="AP193" s="318"/>
      <c r="AQ193" s="318"/>
      <c r="AR193" s="318"/>
      <c r="AS193" s="318"/>
      <c r="AT193" s="318"/>
      <c r="AU193" s="318"/>
      <c r="AV193" s="318"/>
      <c r="AW193" s="318"/>
      <c r="AX193" s="318"/>
      <c r="AY193" s="318"/>
      <c r="AZ193" s="318"/>
      <c r="BA193" s="318"/>
      <c r="BB193" s="318"/>
      <c r="BC193" s="318"/>
      <c r="BD193" s="318"/>
      <c r="BE193" s="318"/>
      <c r="BF193" s="318"/>
      <c r="BG193" s="318"/>
      <c r="BH193" s="318"/>
      <c r="BI193" s="318"/>
      <c r="BJ193" s="318"/>
      <c r="BK193" s="318"/>
      <c r="BL193" s="318"/>
      <c r="BM193" s="318"/>
      <c r="BN193" s="318"/>
      <c r="BO193" s="318"/>
      <c r="BP193" s="318"/>
      <c r="BQ193" s="318"/>
      <c r="BR193" s="318"/>
      <c r="BS193" s="318"/>
      <c r="BT193" s="318"/>
      <c r="BU193" s="318"/>
      <c r="BV193" s="318"/>
      <c r="BW193" s="318"/>
      <c r="BX193" s="318"/>
      <c r="BY193" s="318"/>
      <c r="BZ193" s="318"/>
    </row>
    <row r="194" spans="1:78" s="26" customFormat="1">
      <c r="A194" s="325"/>
      <c r="B194" s="865"/>
      <c r="C194" s="864"/>
      <c r="D194" s="767"/>
      <c r="E194" s="332"/>
      <c r="F194" s="337"/>
      <c r="G194" s="337"/>
      <c r="H194" s="337"/>
      <c r="I194" s="337"/>
      <c r="J194" s="337"/>
      <c r="K194" s="337"/>
      <c r="L194" s="337"/>
      <c r="M194" s="337"/>
      <c r="N194" s="337"/>
      <c r="O194" s="318"/>
      <c r="P194" s="318"/>
      <c r="Q194" s="318"/>
      <c r="R194" s="318"/>
      <c r="S194" s="318"/>
      <c r="T194" s="318"/>
      <c r="U194" s="318"/>
      <c r="V194" s="318"/>
      <c r="W194" s="318"/>
      <c r="X194" s="318"/>
      <c r="Y194" s="318"/>
      <c r="Z194" s="318"/>
      <c r="AA194" s="318"/>
      <c r="AB194" s="318"/>
      <c r="AC194" s="318"/>
      <c r="AD194" s="318"/>
      <c r="AE194" s="318"/>
      <c r="AF194" s="318"/>
      <c r="AG194" s="318"/>
      <c r="AH194" s="318"/>
      <c r="AI194" s="318"/>
      <c r="AJ194" s="318"/>
      <c r="AK194" s="318"/>
      <c r="AL194" s="318"/>
      <c r="AM194" s="318"/>
      <c r="AN194" s="318"/>
      <c r="AO194" s="318"/>
      <c r="AP194" s="318"/>
      <c r="AQ194" s="318"/>
      <c r="AR194" s="318"/>
      <c r="AS194" s="318"/>
      <c r="AT194" s="318"/>
      <c r="AU194" s="318"/>
      <c r="AV194" s="318"/>
      <c r="AW194" s="318"/>
      <c r="AX194" s="318"/>
      <c r="AY194" s="318"/>
      <c r="AZ194" s="318"/>
      <c r="BA194" s="318"/>
      <c r="BB194" s="318"/>
      <c r="BC194" s="318"/>
      <c r="BD194" s="318"/>
      <c r="BE194" s="318"/>
      <c r="BF194" s="318"/>
      <c r="BG194" s="318"/>
      <c r="BH194" s="318"/>
      <c r="BI194" s="318"/>
      <c r="BJ194" s="318"/>
      <c r="BK194" s="318"/>
      <c r="BL194" s="318"/>
      <c r="BM194" s="318"/>
      <c r="BN194" s="318"/>
      <c r="BO194" s="318"/>
      <c r="BP194" s="318"/>
      <c r="BQ194" s="318"/>
      <c r="BR194" s="318"/>
      <c r="BS194" s="318"/>
      <c r="BT194" s="318"/>
      <c r="BU194" s="318"/>
      <c r="BV194" s="318"/>
      <c r="BW194" s="318"/>
      <c r="BX194" s="318"/>
      <c r="BY194" s="318"/>
      <c r="BZ194" s="318"/>
    </row>
    <row r="195" spans="1:78" s="26" customFormat="1">
      <c r="A195" s="849"/>
      <c r="B195" s="841" t="s">
        <v>1121</v>
      </c>
      <c r="C195" s="840"/>
      <c r="D195" s="767"/>
      <c r="E195" s="332"/>
      <c r="F195" s="337"/>
      <c r="G195" s="337"/>
      <c r="H195" s="337"/>
      <c r="I195" s="337"/>
      <c r="J195" s="337"/>
      <c r="K195" s="337"/>
      <c r="L195" s="337"/>
      <c r="M195" s="337"/>
      <c r="N195" s="337"/>
      <c r="O195" s="318"/>
      <c r="P195" s="318"/>
      <c r="Q195" s="318"/>
      <c r="R195" s="318"/>
      <c r="S195" s="318"/>
      <c r="T195" s="318"/>
      <c r="U195" s="318"/>
      <c r="V195" s="318"/>
      <c r="W195" s="318"/>
      <c r="X195" s="318"/>
      <c r="Y195" s="318"/>
      <c r="Z195" s="318"/>
      <c r="AA195" s="318"/>
      <c r="AB195" s="318"/>
      <c r="AC195" s="318"/>
      <c r="AD195" s="318"/>
      <c r="AE195" s="318"/>
      <c r="AF195" s="318"/>
      <c r="AG195" s="318"/>
      <c r="AH195" s="318"/>
      <c r="AI195" s="318"/>
      <c r="AJ195" s="318"/>
      <c r="AK195" s="318"/>
      <c r="AL195" s="318"/>
      <c r="AM195" s="318"/>
      <c r="AN195" s="318"/>
      <c r="AO195" s="318"/>
      <c r="AP195" s="318"/>
      <c r="AQ195" s="318"/>
      <c r="AR195" s="318"/>
      <c r="AS195" s="318"/>
      <c r="AT195" s="318"/>
      <c r="AU195" s="318"/>
      <c r="AV195" s="318"/>
      <c r="AW195" s="318"/>
      <c r="AX195" s="318"/>
      <c r="AY195" s="318"/>
      <c r="AZ195" s="318"/>
      <c r="BA195" s="318"/>
      <c r="BB195" s="318"/>
      <c r="BC195" s="318"/>
      <c r="BD195" s="318"/>
      <c r="BE195" s="318"/>
      <c r="BF195" s="318"/>
      <c r="BG195" s="318"/>
      <c r="BH195" s="318"/>
      <c r="BI195" s="318"/>
      <c r="BJ195" s="318"/>
      <c r="BK195" s="318"/>
      <c r="BL195" s="318"/>
      <c r="BM195" s="318"/>
      <c r="BN195" s="318"/>
      <c r="BO195" s="318"/>
      <c r="BP195" s="318"/>
      <c r="BQ195" s="318"/>
      <c r="BR195" s="318"/>
      <c r="BS195" s="318"/>
      <c r="BT195" s="318"/>
      <c r="BU195" s="318"/>
      <c r="BV195" s="318"/>
      <c r="BW195" s="318"/>
      <c r="BX195" s="318"/>
      <c r="BY195" s="318"/>
      <c r="BZ195" s="318"/>
    </row>
    <row r="196" spans="1:78" s="26" customFormat="1">
      <c r="A196" s="848">
        <f>A193+1</f>
        <v>141</v>
      </c>
      <c r="B196" s="863" t="s">
        <v>132</v>
      </c>
      <c r="C196" s="862" t="s">
        <v>1120</v>
      </c>
      <c r="D196" s="824"/>
      <c r="E196" s="42"/>
      <c r="F196" s="42"/>
      <c r="G196" s="42"/>
      <c r="H196" s="42"/>
      <c r="I196" s="42"/>
      <c r="J196" s="42"/>
      <c r="K196" s="42"/>
      <c r="L196" s="42"/>
      <c r="M196" s="42"/>
      <c r="N196" s="42"/>
      <c r="O196" s="318"/>
      <c r="P196" s="318"/>
      <c r="Q196" s="318"/>
      <c r="R196" s="318"/>
      <c r="S196" s="318"/>
      <c r="T196" s="318"/>
      <c r="U196" s="318"/>
      <c r="V196" s="318"/>
      <c r="W196" s="318"/>
      <c r="X196" s="318"/>
      <c r="Y196" s="318"/>
      <c r="Z196" s="318"/>
      <c r="AA196" s="318"/>
      <c r="AB196" s="318"/>
      <c r="AC196" s="318"/>
      <c r="AD196" s="318"/>
      <c r="AE196" s="318"/>
      <c r="AF196" s="318"/>
      <c r="AG196" s="318"/>
      <c r="AH196" s="318"/>
      <c r="AI196" s="318"/>
      <c r="AJ196" s="318"/>
      <c r="AK196" s="318"/>
      <c r="AL196" s="318"/>
      <c r="AM196" s="318"/>
      <c r="AN196" s="318"/>
      <c r="AO196" s="318"/>
      <c r="AP196" s="318"/>
      <c r="AQ196" s="318"/>
      <c r="AR196" s="318"/>
      <c r="AS196" s="318"/>
      <c r="AT196" s="318"/>
      <c r="AU196" s="318"/>
      <c r="AV196" s="318"/>
      <c r="AW196" s="318"/>
      <c r="AX196" s="318"/>
      <c r="AY196" s="318"/>
      <c r="AZ196" s="318"/>
      <c r="BA196" s="318"/>
      <c r="BB196" s="318"/>
      <c r="BC196" s="318"/>
      <c r="BD196" s="318"/>
      <c r="BE196" s="318"/>
      <c r="BF196" s="318"/>
      <c r="BG196" s="318"/>
      <c r="BH196" s="318"/>
      <c r="BI196" s="318"/>
      <c r="BJ196" s="318"/>
      <c r="BK196" s="318"/>
      <c r="BL196" s="318"/>
      <c r="BM196" s="318"/>
      <c r="BN196" s="318"/>
      <c r="BO196" s="318"/>
      <c r="BP196" s="318"/>
      <c r="BQ196" s="318"/>
      <c r="BR196" s="318"/>
      <c r="BS196" s="318"/>
      <c r="BT196" s="318"/>
      <c r="BU196" s="318"/>
      <c r="BV196" s="318"/>
      <c r="BW196" s="318"/>
      <c r="BX196" s="318"/>
      <c r="BY196" s="318"/>
      <c r="BZ196" s="318"/>
    </row>
    <row r="197" spans="1:78" s="28" customFormat="1">
      <c r="A197" s="325"/>
      <c r="B197" s="836"/>
      <c r="C197" s="843"/>
      <c r="D197" s="767"/>
      <c r="E197" s="394"/>
      <c r="F197" s="352"/>
      <c r="G197" s="352"/>
      <c r="H197" s="352"/>
      <c r="I197" s="352"/>
      <c r="J197" s="352"/>
      <c r="K197" s="352"/>
      <c r="L197" s="352"/>
      <c r="M197" s="352"/>
      <c r="N197" s="352"/>
      <c r="O197" s="355"/>
      <c r="P197" s="355"/>
      <c r="Q197" s="355"/>
      <c r="R197" s="355"/>
      <c r="S197" s="355"/>
      <c r="T197" s="355"/>
      <c r="U197" s="355"/>
      <c r="V197" s="355"/>
      <c r="W197" s="355"/>
      <c r="X197" s="355"/>
      <c r="Y197" s="355"/>
      <c r="Z197" s="355"/>
      <c r="AA197" s="355"/>
      <c r="AB197" s="355"/>
      <c r="AC197" s="355"/>
      <c r="AD197" s="355"/>
      <c r="AE197" s="355"/>
      <c r="AF197" s="355"/>
      <c r="AG197" s="355"/>
      <c r="AH197" s="355"/>
      <c r="AI197" s="355"/>
      <c r="AJ197" s="355"/>
      <c r="AK197" s="355"/>
      <c r="AL197" s="355"/>
      <c r="AM197" s="355"/>
      <c r="AN197" s="355"/>
      <c r="AO197" s="355"/>
      <c r="AP197" s="355"/>
      <c r="AQ197" s="355"/>
      <c r="AR197" s="355"/>
      <c r="AS197" s="355"/>
      <c r="AT197" s="355"/>
      <c r="AU197" s="355"/>
      <c r="AV197" s="355"/>
      <c r="AW197" s="355"/>
      <c r="AX197" s="355"/>
      <c r="AY197" s="355"/>
      <c r="AZ197" s="355"/>
      <c r="BA197" s="355"/>
      <c r="BB197" s="355"/>
      <c r="BC197" s="355"/>
      <c r="BD197" s="355"/>
      <c r="BE197" s="355"/>
      <c r="BF197" s="355"/>
      <c r="BG197" s="355"/>
      <c r="BH197" s="355"/>
      <c r="BI197" s="355"/>
      <c r="BJ197" s="355"/>
      <c r="BK197" s="355"/>
      <c r="BL197" s="355"/>
      <c r="BM197" s="355"/>
      <c r="BN197" s="355"/>
      <c r="BO197" s="355"/>
      <c r="BP197" s="355"/>
      <c r="BQ197" s="355"/>
      <c r="BR197" s="355"/>
      <c r="BS197" s="355"/>
      <c r="BT197" s="355"/>
      <c r="BU197" s="355"/>
      <c r="BV197" s="355"/>
      <c r="BW197" s="355"/>
      <c r="BX197" s="355"/>
      <c r="BY197" s="355"/>
      <c r="BZ197" s="355"/>
    </row>
    <row r="198" spans="1:78" s="31" customFormat="1">
      <c r="A198" s="861"/>
      <c r="B198" s="822" t="s">
        <v>46</v>
      </c>
      <c r="C198" s="860"/>
      <c r="D198" s="816"/>
      <c r="E198" s="855"/>
      <c r="F198" s="855"/>
      <c r="G198" s="855"/>
      <c r="H198" s="855"/>
      <c r="I198" s="855"/>
      <c r="J198" s="855"/>
      <c r="K198" s="855"/>
      <c r="L198" s="855"/>
      <c r="M198" s="855"/>
      <c r="N198" s="855"/>
      <c r="O198" s="318"/>
      <c r="P198" s="318"/>
      <c r="Q198" s="318"/>
      <c r="R198" s="318"/>
      <c r="S198" s="390"/>
      <c r="T198" s="390"/>
      <c r="U198" s="390"/>
      <c r="V198" s="390"/>
      <c r="W198" s="390"/>
      <c r="X198" s="390"/>
      <c r="Y198" s="390"/>
      <c r="Z198" s="390"/>
      <c r="AA198" s="390"/>
      <c r="AB198" s="390"/>
      <c r="AC198" s="390"/>
      <c r="AD198" s="390"/>
      <c r="AE198" s="390"/>
      <c r="AF198" s="390"/>
      <c r="AG198" s="390"/>
      <c r="AH198" s="390"/>
      <c r="AI198" s="390"/>
      <c r="AJ198" s="390"/>
      <c r="AK198" s="390"/>
      <c r="AL198" s="390"/>
      <c r="AM198" s="390"/>
      <c r="AN198" s="390"/>
      <c r="AO198" s="390"/>
      <c r="AP198" s="390"/>
      <c r="AQ198" s="390"/>
      <c r="AR198" s="390"/>
      <c r="AS198" s="390"/>
      <c r="AT198" s="390"/>
      <c r="AU198" s="390"/>
      <c r="AV198" s="390"/>
      <c r="AW198" s="390"/>
      <c r="AX198" s="390"/>
      <c r="AY198" s="390"/>
      <c r="AZ198" s="390"/>
      <c r="BA198" s="390"/>
      <c r="BB198" s="390"/>
      <c r="BC198" s="390"/>
      <c r="BD198" s="390"/>
      <c r="BE198" s="390"/>
      <c r="BF198" s="390"/>
      <c r="BG198" s="390"/>
      <c r="BH198" s="390"/>
      <c r="BI198" s="390"/>
      <c r="BJ198" s="390"/>
      <c r="BK198" s="390"/>
      <c r="BL198" s="390"/>
      <c r="BM198" s="390"/>
      <c r="BN198" s="390"/>
      <c r="BO198" s="390"/>
      <c r="BP198" s="390"/>
      <c r="BQ198" s="390"/>
      <c r="BR198" s="390"/>
      <c r="BS198" s="390"/>
      <c r="BT198" s="390"/>
      <c r="BU198" s="390"/>
      <c r="BV198" s="390"/>
      <c r="BW198" s="390"/>
      <c r="BX198" s="390"/>
      <c r="BY198" s="390"/>
      <c r="BZ198" s="390"/>
    </row>
    <row r="199" spans="1:78" s="26" customFormat="1">
      <c r="A199" s="854">
        <f>A196+1</f>
        <v>142</v>
      </c>
      <c r="B199" s="857" t="s">
        <v>1119</v>
      </c>
      <c r="C199" s="859" t="s">
        <v>1118</v>
      </c>
      <c r="D199" s="851"/>
      <c r="E199" s="850"/>
      <c r="F199" s="850"/>
      <c r="G199" s="850"/>
      <c r="H199" s="850"/>
      <c r="I199" s="850"/>
      <c r="J199" s="850"/>
      <c r="K199" s="850"/>
      <c r="L199" s="850"/>
      <c r="M199" s="850"/>
      <c r="N199" s="850"/>
      <c r="O199" s="318"/>
      <c r="P199" s="318"/>
      <c r="Q199" s="318"/>
      <c r="R199" s="318"/>
      <c r="S199" s="318"/>
      <c r="T199" s="318"/>
      <c r="U199" s="318"/>
      <c r="V199" s="318"/>
      <c r="W199" s="318"/>
      <c r="X199" s="318"/>
      <c r="Y199" s="318"/>
      <c r="Z199" s="318"/>
      <c r="AA199" s="318"/>
      <c r="AB199" s="318"/>
      <c r="AC199" s="318"/>
      <c r="AD199" s="318"/>
      <c r="AE199" s="318"/>
      <c r="AF199" s="318"/>
      <c r="AG199" s="318"/>
      <c r="AH199" s="318"/>
      <c r="AI199" s="318"/>
      <c r="AJ199" s="318"/>
      <c r="AK199" s="318"/>
      <c r="AL199" s="318"/>
      <c r="AM199" s="318"/>
      <c r="AN199" s="318"/>
      <c r="AO199" s="318"/>
      <c r="AP199" s="318"/>
      <c r="AQ199" s="318"/>
      <c r="AR199" s="318"/>
      <c r="AS199" s="318"/>
      <c r="AT199" s="318"/>
      <c r="AU199" s="318"/>
      <c r="AV199" s="318"/>
      <c r="AW199" s="318"/>
      <c r="AX199" s="318"/>
      <c r="AY199" s="318"/>
      <c r="AZ199" s="318"/>
      <c r="BA199" s="318"/>
      <c r="BB199" s="318"/>
      <c r="BC199" s="318"/>
      <c r="BD199" s="318"/>
      <c r="BE199" s="318"/>
      <c r="BF199" s="318"/>
      <c r="BG199" s="318"/>
      <c r="BH199" s="318"/>
      <c r="BI199" s="318"/>
      <c r="BJ199" s="318"/>
      <c r="BK199" s="318"/>
      <c r="BL199" s="318"/>
      <c r="BM199" s="318"/>
      <c r="BN199" s="318"/>
      <c r="BO199" s="318"/>
      <c r="BP199" s="318"/>
      <c r="BQ199" s="318"/>
      <c r="BR199" s="318"/>
      <c r="BS199" s="318"/>
      <c r="BT199" s="318"/>
      <c r="BU199" s="318"/>
      <c r="BV199" s="318"/>
      <c r="BW199" s="318"/>
      <c r="BX199" s="318"/>
      <c r="BY199" s="318"/>
      <c r="BZ199" s="318"/>
    </row>
    <row r="200" spans="1:78" s="26" customFormat="1">
      <c r="A200" s="858"/>
      <c r="B200" s="857" t="s">
        <v>133</v>
      </c>
      <c r="C200" s="856"/>
      <c r="D200" s="816"/>
      <c r="E200" s="855"/>
      <c r="F200" s="855"/>
      <c r="G200" s="855"/>
      <c r="H200" s="855"/>
      <c r="I200" s="855"/>
      <c r="J200" s="855"/>
      <c r="K200" s="855"/>
      <c r="L200" s="855"/>
      <c r="M200" s="855"/>
      <c r="N200" s="855"/>
      <c r="O200" s="318"/>
      <c r="P200" s="318"/>
      <c r="Q200" s="318"/>
      <c r="R200" s="318"/>
      <c r="S200" s="318"/>
      <c r="T200" s="318"/>
      <c r="U200" s="318"/>
      <c r="V200" s="318"/>
      <c r="W200" s="318"/>
      <c r="X200" s="318"/>
      <c r="Y200" s="318"/>
      <c r="Z200" s="318"/>
      <c r="AA200" s="318"/>
      <c r="AB200" s="318"/>
      <c r="AC200" s="318"/>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18"/>
      <c r="AY200" s="318"/>
      <c r="AZ200" s="318"/>
      <c r="BA200" s="318"/>
      <c r="BB200" s="318"/>
      <c r="BC200" s="318"/>
      <c r="BD200" s="318"/>
      <c r="BE200" s="318"/>
      <c r="BF200" s="318"/>
      <c r="BG200" s="318"/>
      <c r="BH200" s="318"/>
      <c r="BI200" s="318"/>
      <c r="BJ200" s="318"/>
      <c r="BK200" s="318"/>
      <c r="BL200" s="318"/>
      <c r="BM200" s="318"/>
      <c r="BN200" s="318"/>
      <c r="BO200" s="318"/>
      <c r="BP200" s="318"/>
      <c r="BQ200" s="318"/>
      <c r="BR200" s="318"/>
      <c r="BS200" s="318"/>
      <c r="BT200" s="318"/>
      <c r="BU200" s="318"/>
      <c r="BV200" s="318"/>
      <c r="BW200" s="318"/>
      <c r="BX200" s="318"/>
      <c r="BY200" s="318"/>
      <c r="BZ200" s="318"/>
    </row>
    <row r="201" spans="1:78" s="26" customFormat="1">
      <c r="A201" s="854">
        <f>A199+1</f>
        <v>143</v>
      </c>
      <c r="B201" s="853" t="s">
        <v>134</v>
      </c>
      <c r="C201" s="852" t="s">
        <v>1117</v>
      </c>
      <c r="D201" s="851"/>
      <c r="E201" s="850"/>
      <c r="F201" s="850"/>
      <c r="G201" s="850"/>
      <c r="H201" s="850"/>
      <c r="I201" s="850"/>
      <c r="J201" s="850"/>
      <c r="K201" s="850"/>
      <c r="L201" s="850"/>
      <c r="M201" s="850"/>
      <c r="N201" s="850"/>
      <c r="O201" s="318"/>
      <c r="P201" s="318"/>
      <c r="Q201" s="318"/>
      <c r="R201" s="318"/>
      <c r="S201" s="318"/>
      <c r="T201" s="318"/>
      <c r="U201" s="318"/>
      <c r="V201" s="318"/>
      <c r="W201" s="318"/>
      <c r="X201" s="318"/>
      <c r="Y201" s="318"/>
      <c r="Z201" s="318"/>
      <c r="AA201" s="318"/>
      <c r="AB201" s="318"/>
      <c r="AC201" s="318"/>
      <c r="AD201" s="318"/>
      <c r="AE201" s="318"/>
      <c r="AF201" s="318"/>
      <c r="AG201" s="318"/>
      <c r="AH201" s="318"/>
      <c r="AI201" s="318"/>
      <c r="AJ201" s="318"/>
      <c r="AK201" s="318"/>
      <c r="AL201" s="318"/>
      <c r="AM201" s="318"/>
      <c r="AN201" s="318"/>
      <c r="AO201" s="318"/>
      <c r="AP201" s="318"/>
      <c r="AQ201" s="318"/>
      <c r="AR201" s="318"/>
      <c r="AS201" s="318"/>
      <c r="AT201" s="318"/>
      <c r="AU201" s="318"/>
      <c r="AV201" s="318"/>
      <c r="AW201" s="318"/>
      <c r="AX201" s="318"/>
      <c r="AY201" s="318"/>
      <c r="AZ201" s="318"/>
      <c r="BA201" s="318"/>
      <c r="BB201" s="318"/>
      <c r="BC201" s="318"/>
      <c r="BD201" s="318"/>
      <c r="BE201" s="318"/>
      <c r="BF201" s="318"/>
      <c r="BG201" s="318"/>
      <c r="BH201" s="318"/>
      <c r="BI201" s="318"/>
      <c r="BJ201" s="318"/>
      <c r="BK201" s="318"/>
      <c r="BL201" s="318"/>
      <c r="BM201" s="318"/>
      <c r="BN201" s="318"/>
      <c r="BO201" s="318"/>
      <c r="BP201" s="318"/>
      <c r="BQ201" s="318"/>
      <c r="BR201" s="318"/>
      <c r="BS201" s="318"/>
      <c r="BT201" s="318"/>
      <c r="BU201" s="318"/>
      <c r="BV201" s="318"/>
      <c r="BW201" s="318"/>
      <c r="BX201" s="318"/>
      <c r="BY201" s="318"/>
      <c r="BZ201" s="318"/>
    </row>
    <row r="202" spans="1:78" s="26" customFormat="1">
      <c r="A202" s="854">
        <f>A201+1</f>
        <v>144</v>
      </c>
      <c r="B202" s="853" t="s">
        <v>233</v>
      </c>
      <c r="C202" s="852" t="s">
        <v>1116</v>
      </c>
      <c r="D202" s="851"/>
      <c r="E202" s="850"/>
      <c r="F202" s="850"/>
      <c r="G202" s="850"/>
      <c r="H202" s="850"/>
      <c r="I202" s="850"/>
      <c r="J202" s="850"/>
      <c r="K202" s="850"/>
      <c r="L202" s="850"/>
      <c r="M202" s="850"/>
      <c r="N202" s="850"/>
      <c r="O202" s="318"/>
      <c r="P202" s="318"/>
      <c r="Q202" s="318"/>
      <c r="R202" s="318"/>
      <c r="S202" s="318"/>
      <c r="T202" s="318"/>
      <c r="U202" s="318"/>
      <c r="V202" s="318"/>
      <c r="W202" s="318"/>
      <c r="X202" s="318"/>
      <c r="Y202" s="318"/>
      <c r="Z202" s="318"/>
      <c r="AA202" s="318"/>
      <c r="AB202" s="318"/>
      <c r="AC202" s="318"/>
      <c r="AD202" s="318"/>
      <c r="AE202" s="318"/>
      <c r="AF202" s="318"/>
      <c r="AG202" s="318"/>
      <c r="AH202" s="318"/>
      <c r="AI202" s="318"/>
      <c r="AJ202" s="318"/>
      <c r="AK202" s="318"/>
      <c r="AL202" s="318"/>
      <c r="AM202" s="318"/>
      <c r="AN202" s="318"/>
      <c r="AO202" s="318"/>
      <c r="AP202" s="318"/>
      <c r="AQ202" s="318"/>
      <c r="AR202" s="318"/>
      <c r="AS202" s="318"/>
      <c r="AT202" s="318"/>
      <c r="AU202" s="318"/>
      <c r="AV202" s="318"/>
      <c r="AW202" s="318"/>
      <c r="AX202" s="318"/>
      <c r="AY202" s="318"/>
      <c r="AZ202" s="318"/>
      <c r="BA202" s="318"/>
      <c r="BB202" s="318"/>
      <c r="BC202" s="318"/>
      <c r="BD202" s="318"/>
      <c r="BE202" s="318"/>
      <c r="BF202" s="318"/>
      <c r="BG202" s="318"/>
      <c r="BH202" s="318"/>
      <c r="BI202" s="318"/>
      <c r="BJ202" s="318"/>
      <c r="BK202" s="318"/>
      <c r="BL202" s="318"/>
      <c r="BM202" s="318"/>
      <c r="BN202" s="318"/>
      <c r="BO202" s="318"/>
      <c r="BP202" s="318"/>
      <c r="BQ202" s="318"/>
      <c r="BR202" s="318"/>
      <c r="BS202" s="318"/>
      <c r="BT202" s="318"/>
      <c r="BU202" s="318"/>
      <c r="BV202" s="318"/>
      <c r="BW202" s="318"/>
      <c r="BX202" s="318"/>
      <c r="BY202" s="318"/>
      <c r="BZ202" s="318"/>
    </row>
    <row r="203" spans="1:78" s="28" customFormat="1">
      <c r="A203" s="325"/>
      <c r="B203" s="836"/>
      <c r="C203" s="843"/>
      <c r="D203" s="767"/>
      <c r="E203" s="394"/>
      <c r="F203" s="352"/>
      <c r="G203" s="352"/>
      <c r="H203" s="352"/>
      <c r="I203" s="352"/>
      <c r="J203" s="352"/>
      <c r="K203" s="352"/>
      <c r="L203" s="352"/>
      <c r="M203" s="352"/>
      <c r="N203" s="352"/>
      <c r="O203" s="355"/>
      <c r="P203" s="355"/>
      <c r="Q203" s="355"/>
      <c r="R203" s="355"/>
      <c r="S203" s="355"/>
      <c r="T203" s="355"/>
      <c r="U203" s="355"/>
      <c r="V203" s="355"/>
      <c r="W203" s="355"/>
      <c r="X203" s="355"/>
      <c r="Y203" s="355"/>
      <c r="Z203" s="355"/>
      <c r="AA203" s="355"/>
      <c r="AB203" s="355"/>
      <c r="AC203" s="355"/>
      <c r="AD203" s="355"/>
      <c r="AE203" s="355"/>
      <c r="AF203" s="355"/>
      <c r="AG203" s="355"/>
      <c r="AH203" s="355"/>
      <c r="AI203" s="355"/>
      <c r="AJ203" s="355"/>
      <c r="AK203" s="355"/>
      <c r="AL203" s="355"/>
      <c r="AM203" s="355"/>
      <c r="AN203" s="355"/>
      <c r="AO203" s="355"/>
      <c r="AP203" s="355"/>
      <c r="AQ203" s="355"/>
      <c r="AR203" s="355"/>
      <c r="AS203" s="355"/>
      <c r="AT203" s="355"/>
      <c r="AU203" s="355"/>
      <c r="AV203" s="355"/>
      <c r="AW203" s="355"/>
      <c r="AX203" s="355"/>
      <c r="AY203" s="355"/>
      <c r="AZ203" s="355"/>
      <c r="BA203" s="355"/>
      <c r="BB203" s="355"/>
      <c r="BC203" s="355"/>
      <c r="BD203" s="355"/>
      <c r="BE203" s="355"/>
      <c r="BF203" s="355"/>
      <c r="BG203" s="355"/>
      <c r="BH203" s="355"/>
      <c r="BI203" s="355"/>
      <c r="BJ203" s="355"/>
      <c r="BK203" s="355"/>
      <c r="BL203" s="355"/>
      <c r="BM203" s="355"/>
      <c r="BN203" s="355"/>
      <c r="BO203" s="355"/>
      <c r="BP203" s="355"/>
      <c r="BQ203" s="355"/>
      <c r="BR203" s="355"/>
      <c r="BS203" s="355"/>
      <c r="BT203" s="355"/>
      <c r="BU203" s="355"/>
      <c r="BV203" s="355"/>
      <c r="BW203" s="355"/>
      <c r="BX203" s="355"/>
      <c r="BY203" s="355"/>
      <c r="BZ203" s="355"/>
    </row>
    <row r="204" spans="1:78" s="26" customFormat="1" ht="15" customHeight="1">
      <c r="A204" s="849"/>
      <c r="B204" s="841" t="s">
        <v>1115</v>
      </c>
      <c r="C204" s="840"/>
      <c r="D204" s="767"/>
      <c r="E204" s="332"/>
      <c r="F204" s="337"/>
      <c r="G204" s="337"/>
      <c r="H204" s="337"/>
      <c r="I204" s="337"/>
      <c r="J204" s="337"/>
      <c r="K204" s="337"/>
      <c r="L204" s="337"/>
      <c r="M204" s="337"/>
      <c r="N204" s="337"/>
      <c r="O204" s="318"/>
      <c r="P204" s="318"/>
      <c r="Q204" s="318"/>
      <c r="R204" s="318"/>
      <c r="S204" s="318"/>
      <c r="T204" s="318"/>
      <c r="U204" s="318"/>
      <c r="V204" s="318"/>
      <c r="W204" s="318"/>
      <c r="X204" s="318"/>
      <c r="Y204" s="318"/>
      <c r="Z204" s="318"/>
      <c r="AA204" s="318"/>
      <c r="AB204" s="318"/>
      <c r="AC204" s="318"/>
      <c r="AD204" s="318"/>
      <c r="AE204" s="318"/>
      <c r="AF204" s="318"/>
      <c r="AG204" s="318"/>
      <c r="AH204" s="318"/>
      <c r="AI204" s="318"/>
      <c r="AJ204" s="318"/>
      <c r="AK204" s="318"/>
      <c r="AL204" s="318"/>
      <c r="AM204" s="318"/>
      <c r="AN204" s="318"/>
      <c r="AO204" s="318"/>
      <c r="AP204" s="318"/>
      <c r="AQ204" s="318"/>
      <c r="AR204" s="318"/>
      <c r="AS204" s="318"/>
      <c r="AT204" s="318"/>
      <c r="AU204" s="318"/>
      <c r="AV204" s="318"/>
      <c r="AW204" s="318"/>
      <c r="AX204" s="318"/>
      <c r="AY204" s="318"/>
      <c r="AZ204" s="318"/>
      <c r="BA204" s="318"/>
      <c r="BB204" s="318"/>
      <c r="BC204" s="318"/>
      <c r="BD204" s="318"/>
      <c r="BE204" s="318"/>
      <c r="BF204" s="318"/>
      <c r="BG204" s="318"/>
      <c r="BH204" s="318"/>
      <c r="BI204" s="318"/>
      <c r="BJ204" s="318"/>
      <c r="BK204" s="318"/>
      <c r="BL204" s="318"/>
      <c r="BM204" s="318"/>
      <c r="BN204" s="318"/>
      <c r="BO204" s="318"/>
      <c r="BP204" s="318"/>
      <c r="BQ204" s="318"/>
      <c r="BR204" s="318"/>
      <c r="BS204" s="318"/>
      <c r="BT204" s="318"/>
      <c r="BU204" s="318"/>
      <c r="BV204" s="318"/>
      <c r="BW204" s="318"/>
      <c r="BX204" s="318"/>
      <c r="BY204" s="318"/>
      <c r="BZ204" s="318"/>
    </row>
    <row r="205" spans="1:78" s="26" customFormat="1" ht="15" customHeight="1">
      <c r="A205" s="848">
        <f>A202+1</f>
        <v>145</v>
      </c>
      <c r="B205" s="812" t="s">
        <v>149</v>
      </c>
      <c r="C205" s="828" t="s">
        <v>1114</v>
      </c>
      <c r="D205" s="824"/>
      <c r="E205" s="62">
        <f t="shared" ref="E205:N205" si="38">E39</f>
        <v>0</v>
      </c>
      <c r="F205" s="62">
        <f t="shared" si="38"/>
        <v>0</v>
      </c>
      <c r="G205" s="62">
        <f t="shared" si="38"/>
        <v>0</v>
      </c>
      <c r="H205" s="62">
        <f t="shared" si="38"/>
        <v>0</v>
      </c>
      <c r="I205" s="62">
        <f t="shared" si="38"/>
        <v>0</v>
      </c>
      <c r="J205" s="62">
        <f t="shared" si="38"/>
        <v>0</v>
      </c>
      <c r="K205" s="62">
        <f t="shared" si="38"/>
        <v>0</v>
      </c>
      <c r="L205" s="62">
        <f t="shared" si="38"/>
        <v>0</v>
      </c>
      <c r="M205" s="62">
        <f t="shared" si="38"/>
        <v>0</v>
      </c>
      <c r="N205" s="62">
        <f t="shared" si="38"/>
        <v>0</v>
      </c>
      <c r="O205" s="318"/>
      <c r="P205" s="318"/>
      <c r="Q205" s="318"/>
      <c r="R205" s="318"/>
      <c r="S205" s="318"/>
      <c r="T205" s="318"/>
      <c r="U205" s="318"/>
      <c r="V205" s="318"/>
      <c r="W205" s="318"/>
      <c r="X205" s="318"/>
      <c r="Y205" s="318"/>
      <c r="Z205" s="318"/>
      <c r="AA205" s="318"/>
      <c r="AB205" s="318"/>
      <c r="AC205" s="318"/>
      <c r="AD205" s="318"/>
      <c r="AE205" s="318"/>
      <c r="AF205" s="318"/>
      <c r="AG205" s="318"/>
      <c r="AH205" s="318"/>
      <c r="AI205" s="318"/>
      <c r="AJ205" s="318"/>
      <c r="AK205" s="318"/>
      <c r="AL205" s="318"/>
      <c r="AM205" s="318"/>
      <c r="AN205" s="318"/>
      <c r="AO205" s="318"/>
      <c r="AP205" s="318"/>
      <c r="AQ205" s="318"/>
      <c r="AR205" s="318"/>
      <c r="AS205" s="318"/>
      <c r="AT205" s="318"/>
      <c r="AU205" s="318"/>
      <c r="AV205" s="318"/>
      <c r="AW205" s="318"/>
      <c r="AX205" s="318"/>
      <c r="AY205" s="318"/>
      <c r="AZ205" s="318"/>
      <c r="BA205" s="318"/>
      <c r="BB205" s="318"/>
      <c r="BC205" s="318"/>
      <c r="BD205" s="318"/>
      <c r="BE205" s="318"/>
      <c r="BF205" s="318"/>
      <c r="BG205" s="318"/>
      <c r="BH205" s="318"/>
      <c r="BI205" s="318"/>
      <c r="BJ205" s="318"/>
      <c r="BK205" s="318"/>
      <c r="BL205" s="318"/>
      <c r="BM205" s="318"/>
      <c r="BN205" s="318"/>
      <c r="BO205" s="318"/>
      <c r="BP205" s="318"/>
      <c r="BQ205" s="318"/>
      <c r="BR205" s="318"/>
      <c r="BS205" s="318"/>
      <c r="BT205" s="318"/>
      <c r="BU205" s="318"/>
      <c r="BV205" s="318"/>
      <c r="BW205" s="318"/>
      <c r="BX205" s="318"/>
      <c r="BY205" s="318"/>
      <c r="BZ205" s="318"/>
    </row>
    <row r="206" spans="1:78" s="26" customFormat="1" ht="15" customHeight="1">
      <c r="A206" s="848">
        <f t="shared" ref="A206:A215" si="39">A205+1</f>
        <v>146</v>
      </c>
      <c r="B206" s="812" t="s">
        <v>150</v>
      </c>
      <c r="C206" s="828" t="s">
        <v>1113</v>
      </c>
      <c r="D206" s="824"/>
      <c r="E206" s="62">
        <f t="shared" ref="E206:N206" si="40">0.1*E205</f>
        <v>0</v>
      </c>
      <c r="F206" s="62">
        <f t="shared" si="40"/>
        <v>0</v>
      </c>
      <c r="G206" s="62">
        <f t="shared" si="40"/>
        <v>0</v>
      </c>
      <c r="H206" s="62">
        <f t="shared" si="40"/>
        <v>0</v>
      </c>
      <c r="I206" s="62">
        <f t="shared" si="40"/>
        <v>0</v>
      </c>
      <c r="J206" s="62">
        <f t="shared" si="40"/>
        <v>0</v>
      </c>
      <c r="K206" s="62">
        <f t="shared" si="40"/>
        <v>0</v>
      </c>
      <c r="L206" s="62">
        <f t="shared" si="40"/>
        <v>0</v>
      </c>
      <c r="M206" s="62">
        <f t="shared" si="40"/>
        <v>0</v>
      </c>
      <c r="N206" s="62">
        <f t="shared" si="40"/>
        <v>0</v>
      </c>
      <c r="O206" s="318"/>
      <c r="P206" s="318"/>
      <c r="Q206" s="318"/>
      <c r="R206" s="318"/>
      <c r="S206" s="318"/>
      <c r="T206" s="318"/>
      <c r="U206" s="318"/>
      <c r="V206" s="318"/>
      <c r="W206" s="318"/>
      <c r="X206" s="318"/>
      <c r="Y206" s="318"/>
      <c r="Z206" s="318"/>
      <c r="AA206" s="318"/>
      <c r="AB206" s="318"/>
      <c r="AC206" s="318"/>
      <c r="AD206" s="318"/>
      <c r="AE206" s="318"/>
      <c r="AF206" s="318"/>
      <c r="AG206" s="318"/>
      <c r="AH206" s="318"/>
      <c r="AI206" s="318"/>
      <c r="AJ206" s="318"/>
      <c r="AK206" s="318"/>
      <c r="AL206" s="318"/>
      <c r="AM206" s="318"/>
      <c r="AN206" s="318"/>
      <c r="AO206" s="318"/>
      <c r="AP206" s="318"/>
      <c r="AQ206" s="318"/>
      <c r="AR206" s="318"/>
      <c r="AS206" s="318"/>
      <c r="AT206" s="318"/>
      <c r="AU206" s="318"/>
      <c r="AV206" s="318"/>
      <c r="AW206" s="318"/>
      <c r="AX206" s="318"/>
      <c r="AY206" s="318"/>
      <c r="AZ206" s="318"/>
      <c r="BA206" s="318"/>
      <c r="BB206" s="318"/>
      <c r="BC206" s="318"/>
      <c r="BD206" s="318"/>
      <c r="BE206" s="318"/>
      <c r="BF206" s="318"/>
      <c r="BG206" s="318"/>
      <c r="BH206" s="318"/>
      <c r="BI206" s="318"/>
      <c r="BJ206" s="318"/>
      <c r="BK206" s="318"/>
      <c r="BL206" s="318"/>
      <c r="BM206" s="318"/>
      <c r="BN206" s="318"/>
      <c r="BO206" s="318"/>
      <c r="BP206" s="318"/>
      <c r="BQ206" s="318"/>
      <c r="BR206" s="318"/>
      <c r="BS206" s="318"/>
      <c r="BT206" s="318"/>
      <c r="BU206" s="318"/>
      <c r="BV206" s="318"/>
      <c r="BW206" s="318"/>
      <c r="BX206" s="318"/>
      <c r="BY206" s="318"/>
      <c r="BZ206" s="318"/>
    </row>
    <row r="207" spans="1:78" s="26" customFormat="1" ht="30">
      <c r="A207" s="848">
        <f t="shared" si="39"/>
        <v>147</v>
      </c>
      <c r="B207" s="812" t="s">
        <v>862</v>
      </c>
      <c r="C207" s="828" t="s">
        <v>1112</v>
      </c>
      <c r="D207" s="376"/>
      <c r="E207" s="42"/>
      <c r="F207" s="42"/>
      <c r="G207" s="42"/>
      <c r="H207" s="42"/>
      <c r="I207" s="42"/>
      <c r="J207" s="42"/>
      <c r="K207" s="42"/>
      <c r="L207" s="42"/>
      <c r="M207" s="42"/>
      <c r="N207" s="42"/>
      <c r="O207" s="318"/>
      <c r="P207" s="318"/>
      <c r="Q207" s="318"/>
      <c r="R207" s="318"/>
      <c r="S207" s="318"/>
      <c r="T207" s="318"/>
      <c r="U207" s="318"/>
      <c r="V207" s="318"/>
      <c r="W207" s="318"/>
      <c r="X207" s="318"/>
      <c r="Y207" s="318"/>
      <c r="Z207" s="318"/>
      <c r="AA207" s="318"/>
      <c r="AB207" s="318"/>
      <c r="AC207" s="318"/>
      <c r="AD207" s="318"/>
      <c r="AE207" s="318"/>
      <c r="AF207" s="318"/>
      <c r="AG207" s="318"/>
      <c r="AH207" s="318"/>
      <c r="AI207" s="318"/>
      <c r="AJ207" s="318"/>
      <c r="AK207" s="318"/>
      <c r="AL207" s="318"/>
      <c r="AM207" s="318"/>
      <c r="AN207" s="318"/>
      <c r="AO207" s="318"/>
      <c r="AP207" s="318"/>
      <c r="AQ207" s="318"/>
      <c r="AR207" s="318"/>
      <c r="AS207" s="318"/>
      <c r="AT207" s="318"/>
      <c r="AU207" s="318"/>
      <c r="AV207" s="318"/>
      <c r="AW207" s="318"/>
      <c r="AX207" s="318"/>
      <c r="AY207" s="318"/>
      <c r="AZ207" s="318"/>
      <c r="BA207" s="318"/>
      <c r="BB207" s="318"/>
      <c r="BC207" s="318"/>
      <c r="BD207" s="318"/>
      <c r="BE207" s="318"/>
      <c r="BF207" s="318"/>
      <c r="BG207" s="318"/>
      <c r="BH207" s="318"/>
      <c r="BI207" s="318"/>
      <c r="BJ207" s="318"/>
      <c r="BK207" s="318"/>
      <c r="BL207" s="318"/>
      <c r="BM207" s="318"/>
      <c r="BN207" s="318"/>
      <c r="BO207" s="318"/>
      <c r="BP207" s="318"/>
      <c r="BQ207" s="318"/>
      <c r="BR207" s="318"/>
      <c r="BS207" s="318"/>
      <c r="BT207" s="318"/>
      <c r="BU207" s="318"/>
      <c r="BV207" s="318"/>
      <c r="BW207" s="318"/>
      <c r="BX207" s="318"/>
      <c r="BY207" s="318"/>
      <c r="BZ207" s="318"/>
    </row>
    <row r="208" spans="1:78" s="18" customFormat="1" ht="15" customHeight="1">
      <c r="A208" s="848">
        <f t="shared" si="39"/>
        <v>148</v>
      </c>
      <c r="B208" s="812" t="str">
        <f>"Enter any optional adjustment made to item "&amp;A196&amp;" in item "&amp;A208&amp;" as allowed in the Call Report instructions"</f>
        <v>Enter any optional adjustment made to item 141 in item 148 as allowed in the Call Report instructions</v>
      </c>
      <c r="C208" s="828" t="s">
        <v>1111</v>
      </c>
      <c r="D208" s="824"/>
      <c r="E208" s="62">
        <f t="shared" ref="E208:N208" si="41">(E193-E196)-E207</f>
        <v>0</v>
      </c>
      <c r="F208" s="62">
        <f t="shared" si="41"/>
        <v>0</v>
      </c>
      <c r="G208" s="62">
        <f t="shared" si="41"/>
        <v>0</v>
      </c>
      <c r="H208" s="62">
        <f t="shared" si="41"/>
        <v>0</v>
      </c>
      <c r="I208" s="62">
        <f t="shared" si="41"/>
        <v>0</v>
      </c>
      <c r="J208" s="62">
        <f t="shared" si="41"/>
        <v>0</v>
      </c>
      <c r="K208" s="62">
        <f t="shared" si="41"/>
        <v>0</v>
      </c>
      <c r="L208" s="62">
        <f t="shared" si="41"/>
        <v>0</v>
      </c>
      <c r="M208" s="62">
        <f t="shared" si="41"/>
        <v>0</v>
      </c>
      <c r="N208" s="62">
        <f t="shared" si="41"/>
        <v>0</v>
      </c>
      <c r="O208" s="325"/>
      <c r="P208" s="325"/>
      <c r="Q208" s="325"/>
      <c r="R208" s="325"/>
      <c r="S208" s="325"/>
      <c r="T208" s="325"/>
      <c r="U208" s="325"/>
      <c r="V208" s="325"/>
      <c r="W208" s="325"/>
      <c r="X208" s="325"/>
      <c r="Y208" s="325"/>
      <c r="Z208" s="325"/>
      <c r="AA208" s="325"/>
      <c r="AB208" s="325"/>
      <c r="AC208" s="325"/>
      <c r="AD208" s="325"/>
      <c r="AE208" s="325"/>
      <c r="AF208" s="325"/>
      <c r="AG208" s="325"/>
      <c r="AH208" s="325"/>
      <c r="AI208" s="325"/>
      <c r="AJ208" s="325"/>
      <c r="AK208" s="325"/>
      <c r="AL208" s="325"/>
      <c r="AM208" s="325"/>
      <c r="AN208" s="325"/>
      <c r="AO208" s="325"/>
      <c r="AP208" s="325"/>
      <c r="AQ208" s="325"/>
      <c r="AR208" s="325"/>
      <c r="AS208" s="325"/>
      <c r="AT208" s="325"/>
      <c r="AU208" s="325"/>
      <c r="AV208" s="325"/>
      <c r="AW208" s="325"/>
      <c r="AX208" s="325"/>
      <c r="AY208" s="325"/>
      <c r="AZ208" s="325"/>
      <c r="BA208" s="325"/>
      <c r="BB208" s="325"/>
      <c r="BC208" s="325"/>
      <c r="BD208" s="325"/>
      <c r="BE208" s="325"/>
      <c r="BF208" s="325"/>
      <c r="BG208" s="325"/>
      <c r="BH208" s="325"/>
      <c r="BI208" s="325"/>
      <c r="BJ208" s="325"/>
      <c r="BK208" s="325"/>
      <c r="BL208" s="325"/>
      <c r="BM208" s="325"/>
      <c r="BN208" s="325"/>
      <c r="BO208" s="325"/>
      <c r="BP208" s="325"/>
      <c r="BQ208" s="325"/>
      <c r="BR208" s="325"/>
      <c r="BS208" s="325"/>
      <c r="BT208" s="325"/>
      <c r="BU208" s="325"/>
      <c r="BV208" s="325"/>
      <c r="BW208" s="325"/>
      <c r="BX208" s="325"/>
      <c r="BY208" s="325"/>
      <c r="BZ208" s="325"/>
    </row>
    <row r="209" spans="1:78" s="18" customFormat="1" ht="42.75" customHeight="1">
      <c r="A209" s="848">
        <f t="shared" si="39"/>
        <v>149</v>
      </c>
      <c r="B209" s="812" t="s">
        <v>1110</v>
      </c>
      <c r="C209" s="828" t="s">
        <v>1109</v>
      </c>
      <c r="D209" s="767"/>
      <c r="E209" s="42"/>
      <c r="F209" s="42"/>
      <c r="G209" s="42"/>
      <c r="H209" s="42"/>
      <c r="I209" s="42"/>
      <c r="J209" s="42"/>
      <c r="K209" s="42"/>
      <c r="L209" s="42"/>
      <c r="M209" s="42"/>
      <c r="N209" s="42"/>
      <c r="O209" s="325"/>
      <c r="P209" s="325"/>
      <c r="Q209" s="325"/>
      <c r="R209" s="325"/>
      <c r="S209" s="325"/>
      <c r="T209" s="325"/>
      <c r="U209" s="325"/>
      <c r="V209" s="325"/>
      <c r="W209" s="325"/>
      <c r="X209" s="325"/>
      <c r="Y209" s="325"/>
      <c r="Z209" s="325"/>
      <c r="AA209" s="325"/>
      <c r="AB209" s="325"/>
      <c r="AC209" s="325"/>
      <c r="AD209" s="325"/>
      <c r="AE209" s="325"/>
      <c r="AF209" s="325"/>
      <c r="AG209" s="325"/>
      <c r="AH209" s="325"/>
      <c r="AI209" s="325"/>
      <c r="AJ209" s="325"/>
      <c r="AK209" s="325"/>
      <c r="AL209" s="325"/>
      <c r="AM209" s="325"/>
      <c r="AN209" s="325"/>
      <c r="AO209" s="325"/>
      <c r="AP209" s="325"/>
      <c r="AQ209" s="325"/>
      <c r="AR209" s="325"/>
      <c r="AS209" s="325"/>
      <c r="AT209" s="325"/>
      <c r="AU209" s="325"/>
      <c r="AV209" s="325"/>
      <c r="AW209" s="325"/>
      <c r="AX209" s="325"/>
      <c r="AY209" s="325"/>
      <c r="AZ209" s="325"/>
      <c r="BA209" s="325"/>
      <c r="BB209" s="325"/>
      <c r="BC209" s="325"/>
      <c r="BD209" s="325"/>
      <c r="BE209" s="325"/>
      <c r="BF209" s="325"/>
      <c r="BG209" s="325"/>
      <c r="BH209" s="325"/>
      <c r="BI209" s="325"/>
      <c r="BJ209" s="325"/>
      <c r="BK209" s="325"/>
      <c r="BL209" s="325"/>
      <c r="BM209" s="325"/>
      <c r="BN209" s="325"/>
      <c r="BO209" s="325"/>
      <c r="BP209" s="325"/>
      <c r="BQ209" s="325"/>
      <c r="BR209" s="325"/>
      <c r="BS209" s="325"/>
      <c r="BT209" s="325"/>
      <c r="BU209" s="325"/>
      <c r="BV209" s="325"/>
      <c r="BW209" s="325"/>
      <c r="BX209" s="325"/>
      <c r="BY209" s="325"/>
      <c r="BZ209" s="325"/>
    </row>
    <row r="210" spans="1:78" s="18" customFormat="1">
      <c r="A210" s="848">
        <f t="shared" si="39"/>
        <v>150</v>
      </c>
      <c r="B210" s="812" t="s">
        <v>42</v>
      </c>
      <c r="C210" s="828" t="s">
        <v>1108</v>
      </c>
      <c r="D210" s="824"/>
      <c r="E210" s="62">
        <f t="shared" ref="E210:N210" si="42">MAX(E207-E209,0)</f>
        <v>0</v>
      </c>
      <c r="F210" s="62">
        <f t="shared" si="42"/>
        <v>0</v>
      </c>
      <c r="G210" s="62">
        <f t="shared" si="42"/>
        <v>0</v>
      </c>
      <c r="H210" s="62">
        <f t="shared" si="42"/>
        <v>0</v>
      </c>
      <c r="I210" s="62">
        <f t="shared" si="42"/>
        <v>0</v>
      </c>
      <c r="J210" s="62">
        <f t="shared" si="42"/>
        <v>0</v>
      </c>
      <c r="K210" s="62">
        <f t="shared" si="42"/>
        <v>0</v>
      </c>
      <c r="L210" s="62">
        <f t="shared" si="42"/>
        <v>0</v>
      </c>
      <c r="M210" s="62">
        <f t="shared" si="42"/>
        <v>0</v>
      </c>
      <c r="N210" s="62">
        <f t="shared" si="42"/>
        <v>0</v>
      </c>
      <c r="O210" s="325"/>
      <c r="P210" s="325"/>
      <c r="Q210" s="325"/>
      <c r="R210" s="325"/>
      <c r="S210" s="325"/>
      <c r="T210" s="325"/>
      <c r="U210" s="325"/>
      <c r="V210" s="325"/>
      <c r="W210" s="325"/>
      <c r="X210" s="325"/>
      <c r="Y210" s="325"/>
      <c r="Z210" s="325"/>
      <c r="AA210" s="325"/>
      <c r="AB210" s="325"/>
      <c r="AC210" s="325"/>
      <c r="AD210" s="325"/>
      <c r="AE210" s="325"/>
      <c r="AF210" s="325"/>
      <c r="AG210" s="325"/>
      <c r="AH210" s="325"/>
      <c r="AI210" s="325"/>
      <c r="AJ210" s="325"/>
      <c r="AK210" s="325"/>
      <c r="AL210" s="325"/>
      <c r="AM210" s="325"/>
      <c r="AN210" s="325"/>
      <c r="AO210" s="325"/>
      <c r="AP210" s="325"/>
      <c r="AQ210" s="325"/>
      <c r="AR210" s="325"/>
      <c r="AS210" s="325"/>
      <c r="AT210" s="325"/>
      <c r="AU210" s="325"/>
      <c r="AV210" s="325"/>
      <c r="AW210" s="325"/>
      <c r="AX210" s="325"/>
      <c r="AY210" s="325"/>
      <c r="AZ210" s="325"/>
      <c r="BA210" s="325"/>
      <c r="BB210" s="325"/>
      <c r="BC210" s="325"/>
      <c r="BD210" s="325"/>
      <c r="BE210" s="325"/>
      <c r="BF210" s="325"/>
      <c r="BG210" s="325"/>
      <c r="BH210" s="325"/>
      <c r="BI210" s="325"/>
      <c r="BJ210" s="325"/>
      <c r="BK210" s="325"/>
      <c r="BL210" s="325"/>
      <c r="BM210" s="325"/>
      <c r="BN210" s="325"/>
      <c r="BO210" s="325"/>
      <c r="BP210" s="325"/>
      <c r="BQ210" s="325"/>
      <c r="BR210" s="325"/>
      <c r="BS210" s="325"/>
      <c r="BT210" s="325"/>
      <c r="BU210" s="325"/>
      <c r="BV210" s="325"/>
      <c r="BW210" s="325"/>
      <c r="BX210" s="325"/>
      <c r="BY210" s="325"/>
      <c r="BZ210" s="325"/>
    </row>
    <row r="211" spans="1:78" s="18" customFormat="1" ht="30">
      <c r="A211" s="848">
        <f t="shared" si="39"/>
        <v>151</v>
      </c>
      <c r="B211" s="812" t="s">
        <v>1107</v>
      </c>
      <c r="C211" s="828" t="s">
        <v>1106</v>
      </c>
      <c r="D211" s="767"/>
      <c r="E211" s="42"/>
      <c r="F211" s="42"/>
      <c r="G211" s="42"/>
      <c r="H211" s="42"/>
      <c r="I211" s="42"/>
      <c r="J211" s="42"/>
      <c r="K211" s="42"/>
      <c r="L211" s="42"/>
      <c r="M211" s="42"/>
      <c r="N211" s="42"/>
      <c r="O211" s="325"/>
      <c r="P211" s="325"/>
      <c r="Q211" s="325"/>
      <c r="R211" s="325"/>
      <c r="S211" s="325"/>
      <c r="T211" s="325"/>
      <c r="U211" s="325"/>
      <c r="V211" s="325"/>
      <c r="W211" s="325"/>
      <c r="X211" s="325"/>
      <c r="Y211" s="325"/>
      <c r="Z211" s="325"/>
      <c r="AA211" s="325"/>
      <c r="AB211" s="325"/>
      <c r="AC211" s="325"/>
      <c r="AD211" s="325"/>
      <c r="AE211" s="325"/>
      <c r="AF211" s="325"/>
      <c r="AG211" s="325"/>
      <c r="AH211" s="325"/>
      <c r="AI211" s="325"/>
      <c r="AJ211" s="325"/>
      <c r="AK211" s="325"/>
      <c r="AL211" s="325"/>
      <c r="AM211" s="325"/>
      <c r="AN211" s="325"/>
      <c r="AO211" s="325"/>
      <c r="AP211" s="325"/>
      <c r="AQ211" s="325"/>
      <c r="AR211" s="325"/>
      <c r="AS211" s="325"/>
      <c r="AT211" s="325"/>
      <c r="AU211" s="325"/>
      <c r="AV211" s="325"/>
      <c r="AW211" s="325"/>
      <c r="AX211" s="325"/>
      <c r="AY211" s="325"/>
      <c r="AZ211" s="325"/>
      <c r="BA211" s="325"/>
      <c r="BB211" s="325"/>
      <c r="BC211" s="325"/>
      <c r="BD211" s="325"/>
      <c r="BE211" s="325"/>
      <c r="BF211" s="325"/>
      <c r="BG211" s="325"/>
      <c r="BH211" s="325"/>
      <c r="BI211" s="325"/>
      <c r="BJ211" s="325"/>
      <c r="BK211" s="325"/>
      <c r="BL211" s="325"/>
      <c r="BM211" s="325"/>
      <c r="BN211" s="325"/>
      <c r="BO211" s="325"/>
      <c r="BP211" s="325"/>
      <c r="BQ211" s="325"/>
      <c r="BR211" s="325"/>
      <c r="BS211" s="325"/>
      <c r="BT211" s="325"/>
      <c r="BU211" s="325"/>
      <c r="BV211" s="325"/>
      <c r="BW211" s="325"/>
      <c r="BX211" s="325"/>
      <c r="BY211" s="325"/>
      <c r="BZ211" s="325"/>
    </row>
    <row r="212" spans="1:78" s="18" customFormat="1">
      <c r="A212" s="848">
        <f t="shared" si="39"/>
        <v>152</v>
      </c>
      <c r="B212" s="812" t="s">
        <v>151</v>
      </c>
      <c r="C212" s="828" t="s">
        <v>1105</v>
      </c>
      <c r="D212" s="824"/>
      <c r="E212" s="62">
        <f t="shared" ref="E212:N212" si="43">MIN(E211,E206)</f>
        <v>0</v>
      </c>
      <c r="F212" s="62">
        <f t="shared" si="43"/>
        <v>0</v>
      </c>
      <c r="G212" s="62">
        <f t="shared" si="43"/>
        <v>0</v>
      </c>
      <c r="H212" s="62">
        <f t="shared" si="43"/>
        <v>0</v>
      </c>
      <c r="I212" s="62">
        <f t="shared" si="43"/>
        <v>0</v>
      </c>
      <c r="J212" s="62">
        <f t="shared" si="43"/>
        <v>0</v>
      </c>
      <c r="K212" s="62">
        <f t="shared" si="43"/>
        <v>0</v>
      </c>
      <c r="L212" s="62">
        <f t="shared" si="43"/>
        <v>0</v>
      </c>
      <c r="M212" s="62">
        <f t="shared" si="43"/>
        <v>0</v>
      </c>
      <c r="N212" s="62">
        <f t="shared" si="43"/>
        <v>0</v>
      </c>
      <c r="O212" s="325"/>
      <c r="P212" s="325"/>
      <c r="Q212" s="325"/>
      <c r="R212" s="325"/>
      <c r="S212" s="325"/>
      <c r="T212" s="325"/>
      <c r="U212" s="325"/>
      <c r="V212" s="325"/>
      <c r="W212" s="325"/>
      <c r="X212" s="325"/>
      <c r="Y212" s="325"/>
      <c r="Z212" s="325"/>
      <c r="AA212" s="325"/>
      <c r="AB212" s="325"/>
      <c r="AC212" s="325"/>
      <c r="AD212" s="325"/>
      <c r="AE212" s="325"/>
      <c r="AF212" s="325"/>
      <c r="AG212" s="325"/>
      <c r="AH212" s="325"/>
      <c r="AI212" s="325"/>
      <c r="AJ212" s="325"/>
      <c r="AK212" s="325"/>
      <c r="AL212" s="325"/>
      <c r="AM212" s="325"/>
      <c r="AN212" s="325"/>
      <c r="AO212" s="325"/>
      <c r="AP212" s="325"/>
      <c r="AQ212" s="325"/>
      <c r="AR212" s="325"/>
      <c r="AS212" s="325"/>
      <c r="AT212" s="325"/>
      <c r="AU212" s="325"/>
      <c r="AV212" s="325"/>
      <c r="AW212" s="325"/>
      <c r="AX212" s="325"/>
      <c r="AY212" s="325"/>
      <c r="AZ212" s="325"/>
      <c r="BA212" s="325"/>
      <c r="BB212" s="325"/>
      <c r="BC212" s="325"/>
      <c r="BD212" s="325"/>
      <c r="BE212" s="325"/>
      <c r="BF212" s="325"/>
      <c r="BG212" s="325"/>
      <c r="BH212" s="325"/>
      <c r="BI212" s="325"/>
      <c r="BJ212" s="325"/>
      <c r="BK212" s="325"/>
      <c r="BL212" s="325"/>
      <c r="BM212" s="325"/>
      <c r="BN212" s="325"/>
      <c r="BO212" s="325"/>
      <c r="BP212" s="325"/>
      <c r="BQ212" s="325"/>
      <c r="BR212" s="325"/>
      <c r="BS212" s="325"/>
      <c r="BT212" s="325"/>
      <c r="BU212" s="325"/>
      <c r="BV212" s="325"/>
      <c r="BW212" s="325"/>
      <c r="BX212" s="325"/>
      <c r="BY212" s="325"/>
      <c r="BZ212" s="325"/>
    </row>
    <row r="213" spans="1:78" s="28" customFormat="1">
      <c r="A213" s="846">
        <f t="shared" si="39"/>
        <v>153</v>
      </c>
      <c r="B213" s="845" t="str">
        <f>"(h) Subtract (g) from (e), cannot be less than 0 (must equal item "&amp;A41&amp;")"</f>
        <v>(h) Subtract (g) from (e), cannot be less than 0 (must equal item 30)</v>
      </c>
      <c r="C213" s="844" t="s">
        <v>1104</v>
      </c>
      <c r="D213" s="824"/>
      <c r="E213" s="847">
        <f t="shared" ref="E213:N213" si="44">MAX(E210-E212,0)</f>
        <v>0</v>
      </c>
      <c r="F213" s="847">
        <f t="shared" si="44"/>
        <v>0</v>
      </c>
      <c r="G213" s="847">
        <f t="shared" si="44"/>
        <v>0</v>
      </c>
      <c r="H213" s="847">
        <f t="shared" si="44"/>
        <v>0</v>
      </c>
      <c r="I213" s="847">
        <f t="shared" si="44"/>
        <v>0</v>
      </c>
      <c r="J213" s="847">
        <f t="shared" si="44"/>
        <v>0</v>
      </c>
      <c r="K213" s="847">
        <f t="shared" si="44"/>
        <v>0</v>
      </c>
      <c r="L213" s="847">
        <f t="shared" si="44"/>
        <v>0</v>
      </c>
      <c r="M213" s="847">
        <f t="shared" si="44"/>
        <v>0</v>
      </c>
      <c r="N213" s="847">
        <f t="shared" si="44"/>
        <v>0</v>
      </c>
      <c r="O213" s="355"/>
      <c r="P213" s="355"/>
      <c r="Q213" s="355"/>
      <c r="R213" s="355"/>
      <c r="S213" s="355"/>
      <c r="T213" s="355"/>
      <c r="U213" s="355"/>
      <c r="V213" s="355"/>
      <c r="W213" s="355"/>
      <c r="X213" s="355"/>
      <c r="Y213" s="355"/>
      <c r="Z213" s="355"/>
      <c r="AA213" s="355"/>
      <c r="AB213" s="355"/>
      <c r="AC213" s="355"/>
      <c r="AD213" s="355"/>
      <c r="AE213" s="355"/>
      <c r="AF213" s="355"/>
      <c r="AG213" s="355"/>
      <c r="AH213" s="355"/>
      <c r="AI213" s="355"/>
      <c r="AJ213" s="355"/>
      <c r="AK213" s="355"/>
      <c r="AL213" s="355"/>
      <c r="AM213" s="355"/>
      <c r="AN213" s="355"/>
      <c r="AO213" s="355"/>
      <c r="AP213" s="355"/>
      <c r="AQ213" s="355"/>
      <c r="AR213" s="355"/>
      <c r="AS213" s="355"/>
      <c r="AT213" s="355"/>
      <c r="AU213" s="355"/>
      <c r="AV213" s="355"/>
      <c r="AW213" s="355"/>
      <c r="AX213" s="355"/>
      <c r="AY213" s="355"/>
      <c r="AZ213" s="355"/>
      <c r="BA213" s="355"/>
      <c r="BB213" s="355"/>
      <c r="BC213" s="355"/>
      <c r="BD213" s="355"/>
      <c r="BE213" s="355"/>
      <c r="BF213" s="355"/>
      <c r="BG213" s="355"/>
      <c r="BH213" s="355"/>
      <c r="BI213" s="355"/>
      <c r="BJ213" s="355"/>
      <c r="BK213" s="355"/>
      <c r="BL213" s="355"/>
      <c r="BM213" s="355"/>
      <c r="BN213" s="355"/>
      <c r="BO213" s="355"/>
      <c r="BP213" s="355"/>
      <c r="BQ213" s="355"/>
      <c r="BR213" s="355"/>
      <c r="BS213" s="355"/>
      <c r="BT213" s="355"/>
      <c r="BU213" s="355"/>
      <c r="BV213" s="355"/>
      <c r="BW213" s="355"/>
      <c r="BX213" s="355"/>
      <c r="BY213" s="355"/>
      <c r="BZ213" s="355"/>
    </row>
    <row r="214" spans="1:78" s="28" customFormat="1">
      <c r="A214" s="846">
        <f t="shared" si="39"/>
        <v>154</v>
      </c>
      <c r="B214" s="845" t="str">
        <f>"Future taxes paid used to determine item "&amp;A212</f>
        <v>Future taxes paid used to determine item 152</v>
      </c>
      <c r="C214" s="844" t="s">
        <v>1103</v>
      </c>
      <c r="D214" s="767"/>
      <c r="E214" s="252"/>
      <c r="F214" s="252"/>
      <c r="G214" s="252"/>
      <c r="H214" s="252"/>
      <c r="I214" s="252"/>
      <c r="J214" s="252"/>
      <c r="K214" s="252"/>
      <c r="L214" s="252"/>
      <c r="M214" s="252"/>
      <c r="N214" s="252"/>
      <c r="O214" s="355"/>
      <c r="P214" s="355"/>
      <c r="Q214" s="355"/>
      <c r="R214" s="355"/>
      <c r="S214" s="355"/>
      <c r="T214" s="355"/>
      <c r="U214" s="355"/>
      <c r="V214" s="355"/>
      <c r="W214" s="355"/>
      <c r="X214" s="355"/>
      <c r="Y214" s="355"/>
      <c r="Z214" s="355"/>
      <c r="AA214" s="355"/>
      <c r="AB214" s="355"/>
      <c r="AC214" s="355"/>
      <c r="AD214" s="355"/>
      <c r="AE214" s="355"/>
      <c r="AF214" s="355"/>
      <c r="AG214" s="355"/>
      <c r="AH214" s="355"/>
      <c r="AI214" s="355"/>
      <c r="AJ214" s="355"/>
      <c r="AK214" s="355"/>
      <c r="AL214" s="355"/>
      <c r="AM214" s="355"/>
      <c r="AN214" s="355"/>
      <c r="AO214" s="355"/>
      <c r="AP214" s="355"/>
      <c r="AQ214" s="355"/>
      <c r="AR214" s="355"/>
      <c r="AS214" s="355"/>
      <c r="AT214" s="355"/>
      <c r="AU214" s="355"/>
      <c r="AV214" s="355"/>
      <c r="AW214" s="355"/>
      <c r="AX214" s="355"/>
      <c r="AY214" s="355"/>
      <c r="AZ214" s="355"/>
      <c r="BA214" s="355"/>
      <c r="BB214" s="355"/>
      <c r="BC214" s="355"/>
      <c r="BD214" s="355"/>
      <c r="BE214" s="355"/>
      <c r="BF214" s="355"/>
      <c r="BG214" s="355"/>
      <c r="BH214" s="355"/>
      <c r="BI214" s="355"/>
      <c r="BJ214" s="355"/>
      <c r="BK214" s="355"/>
      <c r="BL214" s="355"/>
      <c r="BM214" s="355"/>
      <c r="BN214" s="355"/>
      <c r="BO214" s="355"/>
      <c r="BP214" s="355"/>
      <c r="BQ214" s="355"/>
      <c r="BR214" s="355"/>
      <c r="BS214" s="355"/>
      <c r="BT214" s="355"/>
      <c r="BU214" s="355"/>
      <c r="BV214" s="355"/>
      <c r="BW214" s="355"/>
      <c r="BX214" s="355"/>
      <c r="BY214" s="355"/>
      <c r="BZ214" s="355"/>
    </row>
    <row r="215" spans="1:78" s="28" customFormat="1">
      <c r="A215" s="846">
        <f t="shared" si="39"/>
        <v>155</v>
      </c>
      <c r="B215" s="845" t="str">
        <f>"Future taxable income consistent with item "&amp;A212</f>
        <v>Future taxable income consistent with item 152</v>
      </c>
      <c r="C215" s="844" t="s">
        <v>1102</v>
      </c>
      <c r="D215" s="767"/>
      <c r="E215" s="252"/>
      <c r="F215" s="252"/>
      <c r="G215" s="252"/>
      <c r="H215" s="252"/>
      <c r="I215" s="252"/>
      <c r="J215" s="252"/>
      <c r="K215" s="252"/>
      <c r="L215" s="252"/>
      <c r="M215" s="252"/>
      <c r="N215" s="252"/>
      <c r="O215" s="355"/>
      <c r="P215" s="355"/>
      <c r="Q215" s="355"/>
      <c r="R215" s="355"/>
      <c r="S215" s="355"/>
      <c r="T215" s="355"/>
      <c r="U215" s="355"/>
      <c r="V215" s="355"/>
      <c r="W215" s="355"/>
      <c r="X215" s="355"/>
      <c r="Y215" s="355"/>
      <c r="Z215" s="355"/>
      <c r="AA215" s="355"/>
      <c r="AB215" s="355"/>
      <c r="AC215" s="355"/>
      <c r="AD215" s="355"/>
      <c r="AE215" s="355"/>
      <c r="AF215" s="355"/>
      <c r="AG215" s="355"/>
      <c r="AH215" s="355"/>
      <c r="AI215" s="355"/>
      <c r="AJ215" s="355"/>
      <c r="AK215" s="355"/>
      <c r="AL215" s="355"/>
      <c r="AM215" s="355"/>
      <c r="AN215" s="355"/>
      <c r="AO215" s="355"/>
      <c r="AP215" s="355"/>
      <c r="AQ215" s="355"/>
      <c r="AR215" s="355"/>
      <c r="AS215" s="355"/>
      <c r="AT215" s="355"/>
      <c r="AU215" s="355"/>
      <c r="AV215" s="355"/>
      <c r="AW215" s="355"/>
      <c r="AX215" s="355"/>
      <c r="AY215" s="355"/>
      <c r="AZ215" s="355"/>
      <c r="BA215" s="355"/>
      <c r="BB215" s="355"/>
      <c r="BC215" s="355"/>
      <c r="BD215" s="355"/>
      <c r="BE215" s="355"/>
      <c r="BF215" s="355"/>
      <c r="BG215" s="355"/>
      <c r="BH215" s="355"/>
      <c r="BI215" s="355"/>
      <c r="BJ215" s="355"/>
      <c r="BK215" s="355"/>
      <c r="BL215" s="355"/>
      <c r="BM215" s="355"/>
      <c r="BN215" s="355"/>
      <c r="BO215" s="355"/>
      <c r="BP215" s="355"/>
      <c r="BQ215" s="355"/>
      <c r="BR215" s="355"/>
      <c r="BS215" s="355"/>
      <c r="BT215" s="355"/>
      <c r="BU215" s="355"/>
      <c r="BV215" s="355"/>
      <c r="BW215" s="355"/>
      <c r="BX215" s="355"/>
      <c r="BY215" s="355"/>
      <c r="BZ215" s="355"/>
    </row>
    <row r="216" spans="1:78" s="28" customFormat="1">
      <c r="A216" s="325"/>
      <c r="B216" s="836"/>
      <c r="C216" s="843"/>
      <c r="D216" s="767"/>
      <c r="E216" s="332"/>
      <c r="F216" s="337"/>
      <c r="G216" s="337"/>
      <c r="H216" s="337"/>
      <c r="I216" s="337"/>
      <c r="J216" s="337"/>
      <c r="K216" s="337"/>
      <c r="L216" s="337"/>
      <c r="M216" s="337"/>
      <c r="N216" s="337"/>
      <c r="O216" s="318"/>
      <c r="P216" s="318"/>
      <c r="Q216" s="318"/>
      <c r="R216" s="318"/>
      <c r="S216" s="355"/>
      <c r="T216" s="355"/>
      <c r="U216" s="355"/>
      <c r="V216" s="355"/>
      <c r="W216" s="355"/>
      <c r="X216" s="355"/>
      <c r="Y216" s="355"/>
      <c r="Z216" s="355"/>
      <c r="AA216" s="355"/>
      <c r="AB216" s="355"/>
      <c r="AC216" s="355"/>
      <c r="AD216" s="355"/>
      <c r="AE216" s="355"/>
      <c r="AF216" s="355"/>
      <c r="AG216" s="355"/>
      <c r="AH216" s="355"/>
      <c r="AI216" s="355"/>
      <c r="AJ216" s="355"/>
      <c r="AK216" s="355"/>
      <c r="AL216" s="355"/>
      <c r="AM216" s="355"/>
      <c r="AN216" s="355"/>
      <c r="AO216" s="355"/>
      <c r="AP216" s="355"/>
      <c r="AQ216" s="355"/>
      <c r="AR216" s="355"/>
      <c r="AS216" s="355"/>
      <c r="AT216" s="355"/>
      <c r="AU216" s="355"/>
      <c r="AV216" s="355"/>
      <c r="AW216" s="355"/>
      <c r="AX216" s="355"/>
      <c r="AY216" s="355"/>
      <c r="AZ216" s="355"/>
      <c r="BA216" s="355"/>
      <c r="BB216" s="355"/>
      <c r="BC216" s="355"/>
      <c r="BD216" s="355"/>
      <c r="BE216" s="355"/>
      <c r="BF216" s="355"/>
      <c r="BG216" s="355"/>
      <c r="BH216" s="355"/>
      <c r="BI216" s="355"/>
      <c r="BJ216" s="355"/>
      <c r="BK216" s="355"/>
      <c r="BL216" s="355"/>
      <c r="BM216" s="355"/>
      <c r="BN216" s="355"/>
      <c r="BO216" s="355"/>
      <c r="BP216" s="355"/>
      <c r="BQ216" s="355"/>
      <c r="BR216" s="355"/>
      <c r="BS216" s="355"/>
      <c r="BT216" s="355"/>
      <c r="BU216" s="355"/>
      <c r="BV216" s="355"/>
      <c r="BW216" s="355"/>
      <c r="BX216" s="355"/>
      <c r="BY216" s="355"/>
      <c r="BZ216" s="355"/>
    </row>
    <row r="217" spans="1:78" s="26" customFormat="1">
      <c r="A217" s="842"/>
      <c r="B217" s="841" t="s">
        <v>861</v>
      </c>
      <c r="C217" s="840"/>
      <c r="D217" s="767"/>
      <c r="E217" s="332"/>
      <c r="F217" s="337"/>
      <c r="G217" s="337"/>
      <c r="H217" s="337"/>
      <c r="I217" s="337"/>
      <c r="J217" s="337"/>
      <c r="K217" s="337"/>
      <c r="L217" s="337"/>
      <c r="M217" s="337"/>
      <c r="N217" s="337"/>
      <c r="O217" s="318"/>
      <c r="P217" s="318"/>
      <c r="Q217" s="318"/>
      <c r="R217" s="318"/>
      <c r="S217" s="318"/>
      <c r="T217" s="318"/>
      <c r="U217" s="318"/>
      <c r="V217" s="318"/>
      <c r="W217" s="318"/>
      <c r="X217" s="318"/>
      <c r="Y217" s="318"/>
      <c r="Z217" s="318"/>
      <c r="AA217" s="318"/>
      <c r="AB217" s="318"/>
      <c r="AC217" s="318"/>
      <c r="AD217" s="318"/>
      <c r="AE217" s="318"/>
      <c r="AF217" s="318"/>
      <c r="AG217" s="318"/>
      <c r="AH217" s="318"/>
      <c r="AI217" s="318"/>
      <c r="AJ217" s="318"/>
      <c r="AK217" s="318"/>
      <c r="AL217" s="318"/>
      <c r="AM217" s="318"/>
      <c r="AN217" s="318"/>
      <c r="AO217" s="318"/>
      <c r="AP217" s="318"/>
      <c r="AQ217" s="318"/>
      <c r="AR217" s="318"/>
      <c r="AS217" s="318"/>
      <c r="AT217" s="318"/>
      <c r="AU217" s="318"/>
      <c r="AV217" s="318"/>
      <c r="AW217" s="318"/>
      <c r="AX217" s="318"/>
      <c r="AY217" s="318"/>
      <c r="AZ217" s="318"/>
      <c r="BA217" s="318"/>
      <c r="BB217" s="318"/>
      <c r="BC217" s="318"/>
      <c r="BD217" s="318"/>
      <c r="BE217" s="318"/>
      <c r="BF217" s="318"/>
      <c r="BG217" s="318"/>
      <c r="BH217" s="318"/>
      <c r="BI217" s="318"/>
      <c r="BJ217" s="318"/>
      <c r="BK217" s="318"/>
      <c r="BL217" s="318"/>
      <c r="BM217" s="318"/>
      <c r="BN217" s="318"/>
      <c r="BO217" s="318"/>
      <c r="BP217" s="318"/>
      <c r="BQ217" s="318"/>
      <c r="BR217" s="318"/>
      <c r="BS217" s="318"/>
      <c r="BT217" s="318"/>
      <c r="BU217" s="318"/>
      <c r="BV217" s="318"/>
      <c r="BW217" s="318"/>
      <c r="BX217" s="318"/>
      <c r="BY217" s="318"/>
      <c r="BZ217" s="318"/>
    </row>
    <row r="218" spans="1:78" s="26" customFormat="1">
      <c r="A218" s="837">
        <f>A215+1</f>
        <v>156</v>
      </c>
      <c r="B218" s="812" t="s">
        <v>118</v>
      </c>
      <c r="C218" s="828" t="s">
        <v>1101</v>
      </c>
      <c r="D218" s="767"/>
      <c r="E218" s="42"/>
      <c r="F218" s="42"/>
      <c r="G218" s="42"/>
      <c r="H218" s="42"/>
      <c r="I218" s="42"/>
      <c r="J218" s="42"/>
      <c r="K218" s="42"/>
      <c r="L218" s="42"/>
      <c r="M218" s="42"/>
      <c r="N218" s="42"/>
      <c r="O218" s="318"/>
      <c r="P218" s="318"/>
      <c r="Q218" s="318"/>
      <c r="R218" s="318"/>
      <c r="S218" s="318"/>
      <c r="T218" s="318"/>
      <c r="U218" s="318"/>
      <c r="V218" s="318"/>
      <c r="W218" s="318"/>
      <c r="X218" s="318"/>
      <c r="Y218" s="318"/>
      <c r="Z218" s="318"/>
      <c r="AA218" s="318"/>
      <c r="AB218" s="318"/>
      <c r="AC218" s="318"/>
      <c r="AD218" s="318"/>
      <c r="AE218" s="318"/>
      <c r="AF218" s="318"/>
      <c r="AG218" s="318"/>
      <c r="AH218" s="318"/>
      <c r="AI218" s="318"/>
      <c r="AJ218" s="318"/>
      <c r="AK218" s="318"/>
      <c r="AL218" s="318"/>
      <c r="AM218" s="318"/>
      <c r="AN218" s="318"/>
      <c r="AO218" s="318"/>
      <c r="AP218" s="318"/>
      <c r="AQ218" s="318"/>
      <c r="AR218" s="318"/>
      <c r="AS218" s="318"/>
      <c r="AT218" s="318"/>
      <c r="AU218" s="318"/>
      <c r="AV218" s="318"/>
      <c r="AW218" s="318"/>
      <c r="AX218" s="318"/>
      <c r="AY218" s="318"/>
      <c r="AZ218" s="318"/>
      <c r="BA218" s="318"/>
      <c r="BB218" s="318"/>
      <c r="BC218" s="318"/>
      <c r="BD218" s="318"/>
      <c r="BE218" s="318"/>
      <c r="BF218" s="318"/>
      <c r="BG218" s="318"/>
      <c r="BH218" s="318"/>
      <c r="BI218" s="318"/>
      <c r="BJ218" s="318"/>
      <c r="BK218" s="318"/>
      <c r="BL218" s="318"/>
      <c r="BM218" s="318"/>
      <c r="BN218" s="318"/>
      <c r="BO218" s="318"/>
      <c r="BP218" s="318"/>
      <c r="BQ218" s="318"/>
      <c r="BR218" s="318"/>
      <c r="BS218" s="318"/>
      <c r="BT218" s="318"/>
      <c r="BU218" s="318"/>
      <c r="BV218" s="318"/>
      <c r="BW218" s="318"/>
      <c r="BX218" s="318"/>
      <c r="BY218" s="318"/>
      <c r="BZ218" s="318"/>
    </row>
    <row r="219" spans="1:78" s="26" customFormat="1">
      <c r="A219" s="837">
        <f>A218+1</f>
        <v>157</v>
      </c>
      <c r="B219" s="839" t="s">
        <v>234</v>
      </c>
      <c r="C219" s="828" t="s">
        <v>1100</v>
      </c>
      <c r="D219" s="838"/>
      <c r="E219" s="42"/>
      <c r="F219" s="42"/>
      <c r="G219" s="42"/>
      <c r="H219" s="42"/>
      <c r="I219" s="42"/>
      <c r="J219" s="42"/>
      <c r="K219" s="42"/>
      <c r="L219" s="42"/>
      <c r="M219" s="42"/>
      <c r="N219" s="42"/>
      <c r="O219" s="318"/>
      <c r="P219" s="318"/>
      <c r="Q219" s="318"/>
      <c r="R219" s="318"/>
      <c r="S219" s="318"/>
      <c r="T219" s="318"/>
      <c r="U219" s="318"/>
      <c r="V219" s="318"/>
      <c r="W219" s="318"/>
      <c r="X219" s="318"/>
      <c r="Y219" s="318"/>
      <c r="Z219" s="318"/>
      <c r="AA219" s="318"/>
      <c r="AB219" s="318"/>
      <c r="AC219" s="318"/>
      <c r="AD219" s="318"/>
      <c r="AE219" s="318"/>
      <c r="AF219" s="318"/>
      <c r="AG219" s="318"/>
      <c r="AH219" s="318"/>
      <c r="AI219" s="318"/>
      <c r="AJ219" s="318"/>
      <c r="AK219" s="318"/>
      <c r="AL219" s="318"/>
      <c r="AM219" s="318"/>
      <c r="AN219" s="318"/>
      <c r="AO219" s="318"/>
      <c r="AP219" s="318"/>
      <c r="AQ219" s="318"/>
      <c r="AR219" s="318"/>
      <c r="AS219" s="318"/>
      <c r="AT219" s="318"/>
      <c r="AU219" s="318"/>
      <c r="AV219" s="318"/>
      <c r="AW219" s="318"/>
      <c r="AX219" s="318"/>
      <c r="AY219" s="318"/>
      <c r="AZ219" s="318"/>
      <c r="BA219" s="318"/>
      <c r="BB219" s="318"/>
      <c r="BC219" s="318"/>
      <c r="BD219" s="318"/>
      <c r="BE219" s="318"/>
      <c r="BF219" s="318"/>
      <c r="BG219" s="318"/>
      <c r="BH219" s="318"/>
      <c r="BI219" s="318"/>
      <c r="BJ219" s="318"/>
      <c r="BK219" s="318"/>
      <c r="BL219" s="318"/>
      <c r="BM219" s="318"/>
      <c r="BN219" s="318"/>
      <c r="BO219" s="318"/>
      <c r="BP219" s="318"/>
      <c r="BQ219" s="318"/>
      <c r="BR219" s="318"/>
      <c r="BS219" s="318"/>
      <c r="BT219" s="318"/>
      <c r="BU219" s="318"/>
      <c r="BV219" s="318"/>
      <c r="BW219" s="318"/>
      <c r="BX219" s="318"/>
      <c r="BY219" s="318"/>
      <c r="BZ219" s="318"/>
    </row>
    <row r="220" spans="1:78" s="26" customFormat="1">
      <c r="A220" s="837">
        <f>A219+1</f>
        <v>158</v>
      </c>
      <c r="B220" s="812" t="s">
        <v>135</v>
      </c>
      <c r="C220" s="828" t="s">
        <v>1099</v>
      </c>
      <c r="D220" s="824"/>
      <c r="E220" s="62">
        <f t="shared" ref="E220:N220" si="45">IF(ISERROR(E218/E219),0,E218/E219)</f>
        <v>0</v>
      </c>
      <c r="F220" s="62">
        <f t="shared" si="45"/>
        <v>0</v>
      </c>
      <c r="G220" s="62">
        <f t="shared" si="45"/>
        <v>0</v>
      </c>
      <c r="H220" s="62">
        <f t="shared" si="45"/>
        <v>0</v>
      </c>
      <c r="I220" s="62">
        <f t="shared" si="45"/>
        <v>0</v>
      </c>
      <c r="J220" s="62">
        <f t="shared" si="45"/>
        <v>0</v>
      </c>
      <c r="K220" s="62">
        <f t="shared" si="45"/>
        <v>0</v>
      </c>
      <c r="L220" s="62">
        <f t="shared" si="45"/>
        <v>0</v>
      </c>
      <c r="M220" s="62">
        <f t="shared" si="45"/>
        <v>0</v>
      </c>
      <c r="N220" s="62">
        <f t="shared" si="45"/>
        <v>0</v>
      </c>
      <c r="O220" s="318"/>
      <c r="P220" s="318"/>
      <c r="Q220" s="318"/>
      <c r="R220" s="318"/>
      <c r="S220" s="318"/>
      <c r="T220" s="318"/>
      <c r="U220" s="318"/>
      <c r="V220" s="318"/>
      <c r="W220" s="318"/>
      <c r="X220" s="318"/>
      <c r="Y220" s="318"/>
      <c r="Z220" s="318"/>
      <c r="AA220" s="318"/>
      <c r="AB220" s="318"/>
      <c r="AC220" s="318"/>
      <c r="AD220" s="318"/>
      <c r="AE220" s="318"/>
      <c r="AF220" s="318"/>
      <c r="AG220" s="318"/>
      <c r="AH220" s="318"/>
      <c r="AI220" s="318"/>
      <c r="AJ220" s="318"/>
      <c r="AK220" s="318"/>
      <c r="AL220" s="318"/>
      <c r="AM220" s="318"/>
      <c r="AN220" s="318"/>
      <c r="AO220" s="318"/>
      <c r="AP220" s="318"/>
      <c r="AQ220" s="318"/>
      <c r="AR220" s="318"/>
      <c r="AS220" s="318"/>
      <c r="AT220" s="318"/>
      <c r="AU220" s="318"/>
      <c r="AV220" s="318"/>
      <c r="AW220" s="318"/>
      <c r="AX220" s="318"/>
      <c r="AY220" s="318"/>
      <c r="AZ220" s="318"/>
      <c r="BA220" s="318"/>
      <c r="BB220" s="318"/>
      <c r="BC220" s="318"/>
      <c r="BD220" s="318"/>
      <c r="BE220" s="318"/>
      <c r="BF220" s="318"/>
      <c r="BG220" s="318"/>
      <c r="BH220" s="318"/>
      <c r="BI220" s="318"/>
      <c r="BJ220" s="318"/>
      <c r="BK220" s="318"/>
      <c r="BL220" s="318"/>
      <c r="BM220" s="318"/>
      <c r="BN220" s="318"/>
      <c r="BO220" s="318"/>
      <c r="BP220" s="318"/>
      <c r="BQ220" s="318"/>
      <c r="BR220" s="318"/>
      <c r="BS220" s="318"/>
      <c r="BT220" s="318"/>
      <c r="BU220" s="318"/>
      <c r="BV220" s="318"/>
      <c r="BW220" s="318"/>
      <c r="BX220" s="318"/>
      <c r="BY220" s="318"/>
      <c r="BZ220" s="318"/>
    </row>
    <row r="221" spans="1:78" s="28" customFormat="1">
      <c r="A221" s="325"/>
      <c r="B221" s="836"/>
      <c r="C221" s="835"/>
      <c r="D221" s="767"/>
      <c r="E221" s="332"/>
      <c r="F221" s="337"/>
      <c r="G221" s="337"/>
      <c r="H221" s="337"/>
      <c r="I221" s="337"/>
      <c r="J221" s="337"/>
      <c r="K221" s="337"/>
      <c r="L221" s="337"/>
      <c r="M221" s="337"/>
      <c r="N221" s="337"/>
      <c r="O221" s="318"/>
      <c r="P221" s="318"/>
      <c r="Q221" s="318"/>
      <c r="R221" s="318"/>
      <c r="S221" s="355"/>
      <c r="T221" s="355"/>
      <c r="U221" s="355"/>
      <c r="V221" s="355"/>
      <c r="W221" s="355"/>
      <c r="X221" s="355"/>
      <c r="Y221" s="355"/>
      <c r="Z221" s="355"/>
      <c r="AA221" s="355"/>
      <c r="AB221" s="355"/>
      <c r="AC221" s="355"/>
      <c r="AD221" s="355"/>
      <c r="AE221" s="355"/>
      <c r="AF221" s="355"/>
      <c r="AG221" s="355"/>
      <c r="AH221" s="355"/>
      <c r="AI221" s="355"/>
      <c r="AJ221" s="355"/>
      <c r="AK221" s="355"/>
      <c r="AL221" s="355"/>
      <c r="AM221" s="355"/>
      <c r="AN221" s="355"/>
      <c r="AO221" s="355"/>
      <c r="AP221" s="355"/>
      <c r="AQ221" s="355"/>
      <c r="AR221" s="355"/>
      <c r="AS221" s="355"/>
      <c r="AT221" s="355"/>
      <c r="AU221" s="355"/>
      <c r="AV221" s="355"/>
      <c r="AW221" s="355"/>
      <c r="AX221" s="355"/>
      <c r="AY221" s="355"/>
      <c r="AZ221" s="355"/>
      <c r="BA221" s="355"/>
      <c r="BB221" s="355"/>
      <c r="BC221" s="355"/>
      <c r="BD221" s="355"/>
      <c r="BE221" s="355"/>
      <c r="BF221" s="355"/>
      <c r="BG221" s="355"/>
      <c r="BH221" s="355"/>
      <c r="BI221" s="355"/>
      <c r="BJ221" s="355"/>
      <c r="BK221" s="355"/>
      <c r="BL221" s="355"/>
      <c r="BM221" s="355"/>
      <c r="BN221" s="355"/>
      <c r="BO221" s="355"/>
      <c r="BP221" s="355"/>
      <c r="BQ221" s="355"/>
      <c r="BR221" s="355"/>
      <c r="BS221" s="355"/>
      <c r="BT221" s="355"/>
      <c r="BU221" s="355"/>
      <c r="BV221" s="355"/>
      <c r="BW221" s="355"/>
      <c r="BX221" s="355"/>
      <c r="BY221" s="355"/>
      <c r="BZ221" s="355"/>
    </row>
    <row r="222" spans="1:78" s="26" customFormat="1">
      <c r="A222" s="834">
        <f>A220+1</f>
        <v>159</v>
      </c>
      <c r="B222" s="833" t="s">
        <v>136</v>
      </c>
      <c r="C222" s="832" t="s">
        <v>1098</v>
      </c>
      <c r="D222" s="831"/>
      <c r="E222" s="830"/>
      <c r="F222" s="830"/>
      <c r="G222" s="830"/>
      <c r="H222" s="830"/>
      <c r="I222" s="830"/>
      <c r="J222" s="830"/>
      <c r="K222" s="830"/>
      <c r="L222" s="830"/>
      <c r="M222" s="830"/>
      <c r="N222" s="830"/>
      <c r="O222" s="318"/>
      <c r="P222" s="318"/>
      <c r="Q222" s="318"/>
      <c r="R222" s="318"/>
      <c r="S222" s="318"/>
      <c r="T222" s="318"/>
      <c r="U222" s="318"/>
      <c r="V222" s="318"/>
      <c r="W222" s="318"/>
      <c r="X222" s="318"/>
      <c r="Y222" s="318"/>
      <c r="Z222" s="318"/>
      <c r="AA222" s="318"/>
      <c r="AB222" s="318"/>
      <c r="AC222" s="318"/>
      <c r="AD222" s="318"/>
      <c r="AE222" s="318"/>
      <c r="AF222" s="318"/>
      <c r="AG222" s="318"/>
      <c r="AH222" s="318"/>
      <c r="AI222" s="318"/>
      <c r="AJ222" s="318"/>
      <c r="AK222" s="318"/>
      <c r="AL222" s="318"/>
      <c r="AM222" s="318"/>
      <c r="AN222" s="318"/>
      <c r="AO222" s="318"/>
      <c r="AP222" s="318"/>
      <c r="AQ222" s="318"/>
      <c r="AR222" s="318"/>
      <c r="AS222" s="318"/>
      <c r="AT222" s="318"/>
      <c r="AU222" s="318"/>
      <c r="AV222" s="318"/>
      <c r="AW222" s="318"/>
      <c r="AX222" s="318"/>
      <c r="AY222" s="318"/>
      <c r="AZ222" s="318"/>
      <c r="BA222" s="318"/>
      <c r="BB222" s="318"/>
      <c r="BC222" s="318"/>
      <c r="BD222" s="318"/>
      <c r="BE222" s="318"/>
      <c r="BF222" s="318"/>
      <c r="BG222" s="318"/>
      <c r="BH222" s="318"/>
      <c r="BI222" s="318"/>
      <c r="BJ222" s="318"/>
      <c r="BK222" s="318"/>
      <c r="BL222" s="318"/>
      <c r="BM222" s="318"/>
      <c r="BN222" s="318"/>
      <c r="BO222" s="318"/>
      <c r="BP222" s="318"/>
      <c r="BQ222" s="318"/>
      <c r="BR222" s="318"/>
      <c r="BS222" s="318"/>
      <c r="BT222" s="318"/>
      <c r="BU222" s="318"/>
      <c r="BV222" s="318"/>
      <c r="BW222" s="318"/>
      <c r="BX222" s="318"/>
      <c r="BY222" s="318"/>
      <c r="BZ222" s="318"/>
    </row>
    <row r="223" spans="1:78" s="26" customFormat="1">
      <c r="A223" s="837">
        <f>A222+1</f>
        <v>160</v>
      </c>
      <c r="B223" s="829" t="s">
        <v>137</v>
      </c>
      <c r="C223" s="828" t="s">
        <v>1097</v>
      </c>
      <c r="D223" s="772"/>
      <c r="E223" s="396"/>
      <c r="F223" s="42"/>
      <c r="G223" s="42"/>
      <c r="H223" s="42"/>
      <c r="I223" s="42"/>
      <c r="J223" s="42"/>
      <c r="K223" s="42"/>
      <c r="L223" s="42"/>
      <c r="M223" s="42"/>
      <c r="N223" s="42"/>
      <c r="O223" s="318"/>
      <c r="P223" s="318"/>
      <c r="Q223" s="318"/>
      <c r="R223" s="318"/>
      <c r="S223" s="318"/>
      <c r="T223" s="318"/>
      <c r="U223" s="318"/>
      <c r="V223" s="318"/>
      <c r="W223" s="318"/>
      <c r="X223" s="318"/>
      <c r="Y223" s="318"/>
      <c r="Z223" s="318"/>
      <c r="AA223" s="318"/>
      <c r="AB223" s="318"/>
      <c r="AC223" s="318"/>
      <c r="AD223" s="318"/>
      <c r="AE223" s="318"/>
      <c r="AF223" s="318"/>
      <c r="AG223" s="318"/>
      <c r="AH223" s="318"/>
      <c r="AI223" s="318"/>
      <c r="AJ223" s="318"/>
      <c r="AK223" s="318"/>
      <c r="AL223" s="318"/>
      <c r="AM223" s="318"/>
      <c r="AN223" s="318"/>
      <c r="AO223" s="318"/>
      <c r="AP223" s="318"/>
      <c r="AQ223" s="318"/>
      <c r="AR223" s="318"/>
      <c r="AS223" s="318"/>
      <c r="AT223" s="318"/>
      <c r="AU223" s="318"/>
      <c r="AV223" s="318"/>
      <c r="AW223" s="318"/>
      <c r="AX223" s="318"/>
      <c r="AY223" s="318"/>
      <c r="AZ223" s="318"/>
      <c r="BA223" s="318"/>
      <c r="BB223" s="318"/>
      <c r="BC223" s="318"/>
      <c r="BD223" s="318"/>
      <c r="BE223" s="318"/>
      <c r="BF223" s="318"/>
      <c r="BG223" s="318"/>
      <c r="BH223" s="318"/>
      <c r="BI223" s="318"/>
      <c r="BJ223" s="318"/>
      <c r="BK223" s="318"/>
      <c r="BL223" s="318"/>
      <c r="BM223" s="318"/>
      <c r="BN223" s="318"/>
      <c r="BO223" s="318"/>
      <c r="BP223" s="318"/>
      <c r="BQ223" s="318"/>
      <c r="BR223" s="318"/>
      <c r="BS223" s="318"/>
      <c r="BT223" s="318"/>
      <c r="BU223" s="318"/>
      <c r="BV223" s="318"/>
      <c r="BW223" s="318"/>
      <c r="BX223" s="318"/>
      <c r="BY223" s="318"/>
      <c r="BZ223" s="318"/>
    </row>
    <row r="224" spans="1:78" s="26" customFormat="1">
      <c r="A224" s="837">
        <f>A223+1</f>
        <v>161</v>
      </c>
      <c r="B224" s="812" t="s">
        <v>138</v>
      </c>
      <c r="C224" s="828" t="s">
        <v>1096</v>
      </c>
      <c r="D224" s="824"/>
      <c r="E224" s="652"/>
      <c r="F224" s="652"/>
      <c r="G224" s="652"/>
      <c r="H224" s="652"/>
      <c r="I224" s="652"/>
      <c r="J224" s="652"/>
      <c r="K224" s="652"/>
      <c r="L224" s="652"/>
      <c r="M224" s="652"/>
      <c r="N224" s="652"/>
      <c r="O224" s="318"/>
      <c r="P224" s="318"/>
      <c r="Q224" s="318"/>
      <c r="R224" s="318"/>
      <c r="S224" s="318"/>
      <c r="T224" s="318"/>
      <c r="U224" s="318"/>
      <c r="V224" s="318"/>
      <c r="W224" s="318"/>
      <c r="X224" s="318"/>
      <c r="Y224" s="318"/>
      <c r="Z224" s="318"/>
      <c r="AA224" s="318"/>
      <c r="AB224" s="318"/>
      <c r="AC224" s="318"/>
      <c r="AD224" s="318"/>
      <c r="AE224" s="318"/>
      <c r="AF224" s="318"/>
      <c r="AG224" s="318"/>
      <c r="AH224" s="318"/>
      <c r="AI224" s="318"/>
      <c r="AJ224" s="318"/>
      <c r="AK224" s="318"/>
      <c r="AL224" s="318"/>
      <c r="AM224" s="318"/>
      <c r="AN224" s="318"/>
      <c r="AO224" s="318"/>
      <c r="AP224" s="318"/>
      <c r="AQ224" s="318"/>
      <c r="AR224" s="318"/>
      <c r="AS224" s="318"/>
      <c r="AT224" s="318"/>
      <c r="AU224" s="318"/>
      <c r="AV224" s="318"/>
      <c r="AW224" s="318"/>
      <c r="AX224" s="318"/>
      <c r="AY224" s="318"/>
      <c r="AZ224" s="318"/>
      <c r="BA224" s="318"/>
      <c r="BB224" s="318"/>
      <c r="BC224" s="318"/>
      <c r="BD224" s="318"/>
      <c r="BE224" s="318"/>
      <c r="BF224" s="318"/>
      <c r="BG224" s="318"/>
      <c r="BH224" s="318"/>
      <c r="BI224" s="318"/>
      <c r="BJ224" s="318"/>
      <c r="BK224" s="318"/>
      <c r="BL224" s="318"/>
      <c r="BM224" s="318"/>
      <c r="BN224" s="318"/>
      <c r="BO224" s="318"/>
      <c r="BP224" s="318"/>
      <c r="BQ224" s="318"/>
      <c r="BR224" s="318"/>
      <c r="BS224" s="318"/>
      <c r="BT224" s="318"/>
      <c r="BU224" s="318"/>
      <c r="BV224" s="318"/>
      <c r="BW224" s="318"/>
      <c r="BX224" s="318"/>
      <c r="BY224" s="318"/>
      <c r="BZ224" s="318"/>
    </row>
    <row r="225" spans="1:78" s="28" customFormat="1">
      <c r="A225" s="325"/>
      <c r="B225" s="836"/>
      <c r="C225" s="835"/>
      <c r="D225" s="767"/>
      <c r="E225" s="332"/>
      <c r="F225" s="332"/>
      <c r="G225" s="332"/>
      <c r="H225" s="332"/>
      <c r="I225" s="332"/>
      <c r="J225" s="332"/>
      <c r="K225" s="332"/>
      <c r="L225" s="332"/>
      <c r="M225" s="332"/>
      <c r="N225" s="332"/>
      <c r="O225" s="318"/>
      <c r="P225" s="318"/>
      <c r="Q225" s="318"/>
      <c r="R225" s="318"/>
      <c r="S225" s="355"/>
      <c r="T225" s="355"/>
      <c r="U225" s="355"/>
      <c r="V225" s="355"/>
      <c r="W225" s="355"/>
      <c r="X225" s="355"/>
      <c r="Y225" s="355"/>
      <c r="Z225" s="355"/>
      <c r="AA225" s="355"/>
      <c r="AB225" s="355"/>
      <c r="AC225" s="355"/>
      <c r="AD225" s="355"/>
      <c r="AE225" s="355"/>
      <c r="AF225" s="355"/>
      <c r="AG225" s="355"/>
      <c r="AH225" s="355"/>
      <c r="AI225" s="355"/>
      <c r="AJ225" s="355"/>
      <c r="AK225" s="355"/>
      <c r="AL225" s="355"/>
      <c r="AM225" s="355"/>
      <c r="AN225" s="355"/>
      <c r="AO225" s="355"/>
      <c r="AP225" s="355"/>
      <c r="AQ225" s="355"/>
      <c r="AR225" s="355"/>
      <c r="AS225" s="355"/>
      <c r="AT225" s="355"/>
      <c r="AU225" s="355"/>
      <c r="AV225" s="355"/>
      <c r="AW225" s="355"/>
      <c r="AX225" s="355"/>
      <c r="AY225" s="355"/>
      <c r="AZ225" s="355"/>
      <c r="BA225" s="355"/>
      <c r="BB225" s="355"/>
      <c r="BC225" s="355"/>
      <c r="BD225" s="355"/>
      <c r="BE225" s="355"/>
      <c r="BF225" s="355"/>
      <c r="BG225" s="355"/>
      <c r="BH225" s="355"/>
      <c r="BI225" s="355"/>
      <c r="BJ225" s="355"/>
      <c r="BK225" s="355"/>
      <c r="BL225" s="355"/>
      <c r="BM225" s="355"/>
      <c r="BN225" s="355"/>
      <c r="BO225" s="355"/>
      <c r="BP225" s="355"/>
      <c r="BQ225" s="355"/>
      <c r="BR225" s="355"/>
      <c r="BS225" s="355"/>
      <c r="BT225" s="355"/>
      <c r="BU225" s="355"/>
      <c r="BV225" s="355"/>
      <c r="BW225" s="355"/>
      <c r="BX225" s="355"/>
      <c r="BY225" s="355"/>
      <c r="BZ225" s="355"/>
    </row>
    <row r="226" spans="1:78" s="26" customFormat="1">
      <c r="A226" s="834">
        <f>A224+1</f>
        <v>162</v>
      </c>
      <c r="B226" s="833" t="s">
        <v>139</v>
      </c>
      <c r="C226" s="832" t="s">
        <v>1095</v>
      </c>
      <c r="D226" s="831"/>
      <c r="E226" s="830"/>
      <c r="F226" s="830"/>
      <c r="G226" s="830"/>
      <c r="H226" s="830"/>
      <c r="I226" s="830"/>
      <c r="J226" s="830"/>
      <c r="K226" s="830"/>
      <c r="L226" s="830"/>
      <c r="M226" s="830"/>
      <c r="N226" s="830"/>
      <c r="O226" s="318"/>
      <c r="P226" s="318"/>
      <c r="Q226" s="318"/>
      <c r="R226" s="318"/>
      <c r="S226" s="318"/>
      <c r="T226" s="318"/>
      <c r="U226" s="318"/>
      <c r="V226" s="318"/>
      <c r="W226" s="318"/>
      <c r="X226" s="318"/>
      <c r="Y226" s="318"/>
      <c r="Z226" s="318"/>
      <c r="AA226" s="318"/>
      <c r="AB226" s="318"/>
      <c r="AC226" s="318"/>
      <c r="AD226" s="318"/>
      <c r="AE226" s="318"/>
      <c r="AF226" s="318"/>
      <c r="AG226" s="318"/>
      <c r="AH226" s="318"/>
      <c r="AI226" s="318"/>
      <c r="AJ226" s="318"/>
      <c r="AK226" s="318"/>
      <c r="AL226" s="318"/>
      <c r="AM226" s="318"/>
      <c r="AN226" s="318"/>
      <c r="AO226" s="318"/>
      <c r="AP226" s="318"/>
      <c r="AQ226" s="318"/>
      <c r="AR226" s="318"/>
      <c r="AS226" s="318"/>
      <c r="AT226" s="318"/>
      <c r="AU226" s="318"/>
      <c r="AV226" s="318"/>
      <c r="AW226" s="318"/>
      <c r="AX226" s="318"/>
      <c r="AY226" s="318"/>
      <c r="AZ226" s="318"/>
      <c r="BA226" s="318"/>
      <c r="BB226" s="318"/>
      <c r="BC226" s="318"/>
      <c r="BD226" s="318"/>
      <c r="BE226" s="318"/>
      <c r="BF226" s="318"/>
      <c r="BG226" s="318"/>
      <c r="BH226" s="318"/>
      <c r="BI226" s="318"/>
      <c r="BJ226" s="318"/>
      <c r="BK226" s="318"/>
      <c r="BL226" s="318"/>
      <c r="BM226" s="318"/>
      <c r="BN226" s="318"/>
      <c r="BO226" s="318"/>
      <c r="BP226" s="318"/>
      <c r="BQ226" s="318"/>
      <c r="BR226" s="318"/>
      <c r="BS226" s="318"/>
      <c r="BT226" s="318"/>
      <c r="BU226" s="318"/>
      <c r="BV226" s="318"/>
      <c r="BW226" s="318"/>
      <c r="BX226" s="318"/>
      <c r="BY226" s="318"/>
      <c r="BZ226" s="318"/>
    </row>
    <row r="227" spans="1:78" s="26" customFormat="1">
      <c r="A227" s="827">
        <f>A226+1</f>
        <v>163</v>
      </c>
      <c r="B227" s="829" t="s">
        <v>140</v>
      </c>
      <c r="C227" s="828" t="s">
        <v>1094</v>
      </c>
      <c r="D227" s="772"/>
      <c r="E227" s="396"/>
      <c r="F227" s="42"/>
      <c r="G227" s="42"/>
      <c r="H227" s="42"/>
      <c r="I227" s="42"/>
      <c r="J227" s="42"/>
      <c r="K227" s="42"/>
      <c r="L227" s="42"/>
      <c r="M227" s="42"/>
      <c r="N227" s="42"/>
      <c r="O227" s="318"/>
      <c r="P227" s="318"/>
      <c r="Q227" s="318"/>
      <c r="R227" s="318"/>
      <c r="S227" s="318"/>
      <c r="T227" s="318"/>
      <c r="U227" s="318"/>
      <c r="V227" s="318"/>
      <c r="W227" s="318"/>
      <c r="X227" s="318"/>
      <c r="Y227" s="318"/>
      <c r="Z227" s="318"/>
      <c r="AA227" s="318"/>
      <c r="AB227" s="318"/>
      <c r="AC227" s="318"/>
      <c r="AD227" s="318"/>
      <c r="AE227" s="318"/>
      <c r="AF227" s="318"/>
      <c r="AG227" s="318"/>
      <c r="AH227" s="318"/>
      <c r="AI227" s="318"/>
      <c r="AJ227" s="318"/>
      <c r="AK227" s="318"/>
      <c r="AL227" s="318"/>
      <c r="AM227" s="318"/>
      <c r="AN227" s="318"/>
      <c r="AO227" s="318"/>
      <c r="AP227" s="318"/>
      <c r="AQ227" s="318"/>
      <c r="AR227" s="318"/>
      <c r="AS227" s="318"/>
      <c r="AT227" s="318"/>
      <c r="AU227" s="318"/>
      <c r="AV227" s="318"/>
      <c r="AW227" s="318"/>
      <c r="AX227" s="318"/>
      <c r="AY227" s="318"/>
      <c r="AZ227" s="318"/>
      <c r="BA227" s="318"/>
      <c r="BB227" s="318"/>
      <c r="BC227" s="318"/>
      <c r="BD227" s="318"/>
      <c r="BE227" s="318"/>
      <c r="BF227" s="318"/>
      <c r="BG227" s="318"/>
      <c r="BH227" s="318"/>
      <c r="BI227" s="318"/>
      <c r="BJ227" s="318"/>
      <c r="BK227" s="318"/>
      <c r="BL227" s="318"/>
      <c r="BM227" s="318"/>
      <c r="BN227" s="318"/>
      <c r="BO227" s="318"/>
      <c r="BP227" s="318"/>
      <c r="BQ227" s="318"/>
      <c r="BR227" s="318"/>
      <c r="BS227" s="318"/>
      <c r="BT227" s="318"/>
      <c r="BU227" s="318"/>
      <c r="BV227" s="318"/>
      <c r="BW227" s="318"/>
      <c r="BX227" s="318"/>
      <c r="BY227" s="318"/>
      <c r="BZ227" s="318"/>
    </row>
    <row r="228" spans="1:78" s="26" customFormat="1">
      <c r="A228" s="827">
        <f>A227+1</f>
        <v>164</v>
      </c>
      <c r="B228" s="826" t="s">
        <v>141</v>
      </c>
      <c r="C228" s="825" t="s">
        <v>1093</v>
      </c>
      <c r="D228" s="824"/>
      <c r="E228" s="652"/>
      <c r="F228" s="652"/>
      <c r="G228" s="652"/>
      <c r="H228" s="652"/>
      <c r="I228" s="652"/>
      <c r="J228" s="652"/>
      <c r="K228" s="652"/>
      <c r="L228" s="652"/>
      <c r="M228" s="652"/>
      <c r="N228" s="652"/>
      <c r="O228" s="318"/>
      <c r="P228" s="318"/>
      <c r="Q228" s="318"/>
      <c r="R228" s="318"/>
      <c r="S228" s="318"/>
      <c r="T228" s="318"/>
      <c r="U228" s="318"/>
      <c r="V228" s="318"/>
      <c r="W228" s="318"/>
      <c r="X228" s="318"/>
      <c r="Y228" s="318"/>
      <c r="Z228" s="318"/>
      <c r="AA228" s="318"/>
      <c r="AB228" s="318"/>
      <c r="AC228" s="318"/>
      <c r="AD228" s="318"/>
      <c r="AE228" s="318"/>
      <c r="AF228" s="318"/>
      <c r="AG228" s="318"/>
      <c r="AH228" s="318"/>
      <c r="AI228" s="318"/>
      <c r="AJ228" s="318"/>
      <c r="AK228" s="318"/>
      <c r="AL228" s="318"/>
      <c r="AM228" s="318"/>
      <c r="AN228" s="318"/>
      <c r="AO228" s="318"/>
      <c r="AP228" s="318"/>
      <c r="AQ228" s="318"/>
      <c r="AR228" s="318"/>
      <c r="AS228" s="318"/>
      <c r="AT228" s="318"/>
      <c r="AU228" s="318"/>
      <c r="AV228" s="318"/>
      <c r="AW228" s="318"/>
      <c r="AX228" s="318"/>
      <c r="AY228" s="318"/>
      <c r="AZ228" s="318"/>
      <c r="BA228" s="318"/>
      <c r="BB228" s="318"/>
      <c r="BC228" s="318"/>
      <c r="BD228" s="318"/>
      <c r="BE228" s="318"/>
      <c r="BF228" s="318"/>
      <c r="BG228" s="318"/>
      <c r="BH228" s="318"/>
      <c r="BI228" s="318"/>
      <c r="BJ228" s="318"/>
      <c r="BK228" s="318"/>
      <c r="BL228" s="318"/>
      <c r="BM228" s="318"/>
      <c r="BN228" s="318"/>
      <c r="BO228" s="318"/>
      <c r="BP228" s="318"/>
      <c r="BQ228" s="318"/>
      <c r="BR228" s="318"/>
      <c r="BS228" s="318"/>
      <c r="BT228" s="318"/>
      <c r="BU228" s="318"/>
      <c r="BV228" s="318"/>
      <c r="BW228" s="318"/>
      <c r="BX228" s="318"/>
      <c r="BY228" s="318"/>
      <c r="BZ228" s="318"/>
    </row>
    <row r="229" spans="1:78" s="26" customFormat="1">
      <c r="A229" s="318"/>
      <c r="B229" s="814"/>
      <c r="C229" s="811"/>
      <c r="D229" s="767"/>
      <c r="E229" s="394"/>
      <c r="F229" s="352"/>
      <c r="G229" s="352"/>
      <c r="H229" s="352"/>
      <c r="I229" s="352"/>
      <c r="J229" s="352"/>
      <c r="K229" s="352"/>
      <c r="L229" s="352"/>
      <c r="M229" s="352"/>
      <c r="N229" s="352"/>
      <c r="O229" s="318"/>
      <c r="P229" s="318"/>
      <c r="Q229" s="318"/>
      <c r="R229" s="318"/>
      <c r="S229" s="318"/>
      <c r="T229" s="318"/>
      <c r="U229" s="318"/>
      <c r="V229" s="318"/>
      <c r="W229" s="318"/>
      <c r="X229" s="318"/>
      <c r="Y229" s="318"/>
      <c r="Z229" s="318"/>
      <c r="AA229" s="318"/>
      <c r="AB229" s="318"/>
      <c r="AC229" s="318"/>
      <c r="AD229" s="318"/>
      <c r="AE229" s="318"/>
      <c r="AF229" s="318"/>
      <c r="AG229" s="318"/>
      <c r="AH229" s="318"/>
      <c r="AI229" s="318"/>
      <c r="AJ229" s="318"/>
      <c r="AK229" s="318"/>
      <c r="AL229" s="318"/>
      <c r="AM229" s="318"/>
      <c r="AN229" s="318"/>
      <c r="AO229" s="318"/>
      <c r="AP229" s="318"/>
      <c r="AQ229" s="318"/>
      <c r="AR229" s="318"/>
      <c r="AS229" s="318"/>
      <c r="AT229" s="318"/>
      <c r="AU229" s="318"/>
      <c r="AV229" s="318"/>
      <c r="AW229" s="318"/>
      <c r="AX229" s="318"/>
      <c r="AY229" s="318"/>
      <c r="AZ229" s="318"/>
      <c r="BA229" s="318"/>
      <c r="BB229" s="318"/>
      <c r="BC229" s="318"/>
      <c r="BD229" s="318"/>
      <c r="BE229" s="318"/>
      <c r="BF229" s="318"/>
      <c r="BG229" s="318"/>
      <c r="BH229" s="318"/>
      <c r="BI229" s="318"/>
      <c r="BJ229" s="318"/>
      <c r="BK229" s="318"/>
      <c r="BL229" s="318"/>
      <c r="BM229" s="318"/>
      <c r="BN229" s="318"/>
      <c r="BO229" s="318"/>
      <c r="BP229" s="318"/>
      <c r="BQ229" s="318"/>
      <c r="BR229" s="318"/>
      <c r="BS229" s="318"/>
      <c r="BT229" s="318"/>
      <c r="BU229" s="318"/>
      <c r="BV229" s="318"/>
      <c r="BW229" s="318"/>
      <c r="BX229" s="318"/>
      <c r="BY229" s="318"/>
      <c r="BZ229" s="318"/>
    </row>
    <row r="230" spans="1:78" s="26" customFormat="1" ht="30">
      <c r="A230" s="823"/>
      <c r="B230" s="822" t="s">
        <v>697</v>
      </c>
      <c r="C230" s="817"/>
      <c r="D230" s="816"/>
      <c r="E230" s="821"/>
      <c r="F230" s="821"/>
      <c r="G230" s="821"/>
      <c r="H230" s="821"/>
      <c r="I230" s="821"/>
      <c r="J230" s="821"/>
      <c r="K230" s="821"/>
      <c r="L230" s="821"/>
      <c r="M230" s="821"/>
      <c r="N230" s="821"/>
      <c r="O230" s="318"/>
      <c r="P230" s="318"/>
      <c r="Q230" s="318"/>
      <c r="R230" s="318"/>
      <c r="S230" s="318"/>
      <c r="T230" s="318"/>
      <c r="U230" s="318"/>
      <c r="V230" s="318"/>
      <c r="W230" s="318"/>
      <c r="X230" s="318"/>
      <c r="Y230" s="318"/>
      <c r="Z230" s="318"/>
      <c r="AA230" s="318"/>
      <c r="AB230" s="318"/>
      <c r="AC230" s="318"/>
      <c r="AD230" s="318"/>
      <c r="AE230" s="318"/>
      <c r="AF230" s="318"/>
      <c r="AG230" s="318"/>
      <c r="AH230" s="318"/>
      <c r="AI230" s="318"/>
      <c r="AJ230" s="318"/>
      <c r="AK230" s="318"/>
      <c r="AL230" s="318"/>
      <c r="AM230" s="318"/>
      <c r="AN230" s="318"/>
      <c r="AO230" s="318"/>
      <c r="AP230" s="318"/>
      <c r="AQ230" s="318"/>
      <c r="AR230" s="318"/>
      <c r="AS230" s="318"/>
      <c r="AT230" s="318"/>
      <c r="AU230" s="318"/>
      <c r="AV230" s="318"/>
      <c r="AW230" s="318"/>
      <c r="AX230" s="318"/>
      <c r="AY230" s="318"/>
      <c r="AZ230" s="318"/>
      <c r="BA230" s="318"/>
      <c r="BB230" s="318"/>
      <c r="BC230" s="318"/>
      <c r="BD230" s="318"/>
      <c r="BE230" s="318"/>
      <c r="BF230" s="318"/>
      <c r="BG230" s="318"/>
      <c r="BH230" s="318"/>
      <c r="BI230" s="318"/>
      <c r="BJ230" s="318"/>
      <c r="BK230" s="318"/>
      <c r="BL230" s="318"/>
      <c r="BM230" s="318"/>
      <c r="BN230" s="318"/>
      <c r="BO230" s="318"/>
      <c r="BP230" s="318"/>
      <c r="BQ230" s="318"/>
      <c r="BR230" s="318"/>
      <c r="BS230" s="318"/>
      <c r="BT230" s="318"/>
      <c r="BU230" s="318"/>
      <c r="BV230" s="318"/>
      <c r="BW230" s="318"/>
      <c r="BX230" s="318"/>
      <c r="BY230" s="318"/>
      <c r="BZ230" s="318"/>
    </row>
    <row r="231" spans="1:78" s="41" customFormat="1">
      <c r="A231" s="819">
        <f>A228+1</f>
        <v>165</v>
      </c>
      <c r="B231" s="820" t="s">
        <v>860</v>
      </c>
      <c r="C231" s="817"/>
      <c r="D231" s="816"/>
      <c r="E231" s="815"/>
      <c r="F231" s="815"/>
      <c r="G231" s="815"/>
      <c r="H231" s="815"/>
      <c r="I231" s="815"/>
      <c r="J231" s="815"/>
      <c r="K231" s="815"/>
      <c r="L231" s="815"/>
      <c r="M231" s="815"/>
      <c r="N231" s="815"/>
      <c r="O231" s="323"/>
      <c r="P231" s="323"/>
      <c r="Q231" s="323"/>
      <c r="R231" s="323"/>
      <c r="S231" s="323"/>
      <c r="T231" s="323"/>
      <c r="U231" s="323"/>
      <c r="V231" s="323"/>
      <c r="W231" s="323"/>
      <c r="X231" s="323"/>
      <c r="Y231" s="323"/>
      <c r="Z231" s="323"/>
      <c r="AA231" s="323"/>
      <c r="AB231" s="323"/>
      <c r="AC231" s="323"/>
      <c r="AD231" s="323"/>
      <c r="AE231" s="323"/>
      <c r="AF231" s="323"/>
      <c r="AG231" s="323"/>
      <c r="AH231" s="323"/>
      <c r="AI231" s="323"/>
      <c r="AJ231" s="323"/>
      <c r="AK231" s="323"/>
      <c r="AL231" s="323"/>
      <c r="AM231" s="323"/>
      <c r="AN231" s="323"/>
      <c r="AO231" s="323"/>
      <c r="AP231" s="323"/>
      <c r="AQ231" s="323"/>
      <c r="AR231" s="323"/>
      <c r="AS231" s="323"/>
      <c r="AT231" s="323"/>
      <c r="AU231" s="323"/>
      <c r="AV231" s="323"/>
      <c r="AW231" s="323"/>
      <c r="AX231" s="323"/>
      <c r="AY231" s="323"/>
      <c r="AZ231" s="323"/>
      <c r="BA231" s="323"/>
      <c r="BB231" s="323"/>
      <c r="BC231" s="323"/>
      <c r="BD231" s="323"/>
      <c r="BE231" s="323"/>
      <c r="BF231" s="323"/>
      <c r="BG231" s="323"/>
      <c r="BH231" s="323"/>
      <c r="BI231" s="323"/>
      <c r="BJ231" s="323"/>
      <c r="BK231" s="323"/>
      <c r="BL231" s="323"/>
      <c r="BM231" s="323"/>
      <c r="BN231" s="323"/>
      <c r="BO231" s="323"/>
      <c r="BP231" s="323"/>
      <c r="BQ231" s="323"/>
      <c r="BR231" s="323"/>
      <c r="BS231" s="323"/>
      <c r="BT231" s="323"/>
      <c r="BU231" s="323"/>
      <c r="BV231" s="323"/>
      <c r="BW231" s="323"/>
      <c r="BX231" s="323"/>
      <c r="BY231" s="323"/>
      <c r="BZ231" s="323"/>
    </row>
    <row r="232" spans="1:78" s="41" customFormat="1">
      <c r="A232" s="819">
        <f>A231+1</f>
        <v>166</v>
      </c>
      <c r="B232" s="818" t="str">
        <f>"Trust preferred securities included in Item "&amp;A35</f>
        <v>Trust preferred securities included in Item 24</v>
      </c>
      <c r="C232" s="817"/>
      <c r="D232" s="816"/>
      <c r="E232" s="815"/>
      <c r="F232" s="815"/>
      <c r="G232" s="815"/>
      <c r="H232" s="815"/>
      <c r="I232" s="815"/>
      <c r="J232" s="815"/>
      <c r="K232" s="815"/>
      <c r="L232" s="815"/>
      <c r="M232" s="815"/>
      <c r="N232" s="815"/>
      <c r="O232" s="323"/>
      <c r="P232" s="323"/>
      <c r="Q232" s="323"/>
      <c r="R232" s="323"/>
      <c r="S232" s="323"/>
      <c r="T232" s="323"/>
      <c r="U232" s="323"/>
      <c r="V232" s="323"/>
      <c r="W232" s="323"/>
      <c r="X232" s="323"/>
      <c r="Y232" s="323"/>
      <c r="Z232" s="323"/>
      <c r="AA232" s="323"/>
      <c r="AB232" s="323"/>
      <c r="AC232" s="323"/>
      <c r="AD232" s="323"/>
      <c r="AE232" s="323"/>
      <c r="AF232" s="323"/>
      <c r="AG232" s="323"/>
      <c r="AH232" s="323"/>
      <c r="AI232" s="323"/>
      <c r="AJ232" s="323"/>
      <c r="AK232" s="323"/>
      <c r="AL232" s="323"/>
      <c r="AM232" s="323"/>
      <c r="AN232" s="323"/>
      <c r="AO232" s="323"/>
      <c r="AP232" s="323"/>
      <c r="AQ232" s="323"/>
      <c r="AR232" s="323"/>
      <c r="AS232" s="323"/>
      <c r="AT232" s="323"/>
      <c r="AU232" s="323"/>
      <c r="AV232" s="323"/>
      <c r="AW232" s="323"/>
      <c r="AX232" s="323"/>
      <c r="AY232" s="323"/>
      <c r="AZ232" s="323"/>
      <c r="BA232" s="323"/>
      <c r="BB232" s="323"/>
      <c r="BC232" s="323"/>
      <c r="BD232" s="323"/>
      <c r="BE232" s="323"/>
      <c r="BF232" s="323"/>
      <c r="BG232" s="323"/>
      <c r="BH232" s="323"/>
      <c r="BI232" s="323"/>
      <c r="BJ232" s="323"/>
      <c r="BK232" s="323"/>
      <c r="BL232" s="323"/>
      <c r="BM232" s="323"/>
      <c r="BN232" s="323"/>
      <c r="BO232" s="323"/>
      <c r="BP232" s="323"/>
      <c r="BQ232" s="323"/>
      <c r="BR232" s="323"/>
      <c r="BS232" s="323"/>
      <c r="BT232" s="323"/>
      <c r="BU232" s="323"/>
      <c r="BV232" s="323"/>
      <c r="BW232" s="323"/>
      <c r="BX232" s="323"/>
      <c r="BY232" s="323"/>
      <c r="BZ232" s="323"/>
    </row>
    <row r="233" spans="1:78" s="26" customFormat="1">
      <c r="A233" s="813"/>
      <c r="B233" s="814"/>
      <c r="C233" s="811"/>
      <c r="D233" s="767"/>
      <c r="E233" s="394"/>
      <c r="F233" s="394"/>
      <c r="G233" s="394"/>
      <c r="H233" s="394"/>
      <c r="I233" s="394"/>
      <c r="J233" s="394"/>
      <c r="K233" s="394"/>
      <c r="L233" s="394"/>
      <c r="M233" s="394"/>
      <c r="N233" s="394"/>
      <c r="O233" s="318"/>
      <c r="P233" s="318"/>
      <c r="Q233" s="318"/>
      <c r="R233" s="318"/>
      <c r="S233" s="318"/>
      <c r="T233" s="318"/>
      <c r="U233" s="318"/>
      <c r="V233" s="318"/>
      <c r="W233" s="318"/>
      <c r="X233" s="318"/>
      <c r="Y233" s="318"/>
      <c r="Z233" s="318"/>
      <c r="AA233" s="318"/>
      <c r="AB233" s="318"/>
      <c r="AC233" s="318"/>
      <c r="AD233" s="318"/>
      <c r="AE233" s="318"/>
      <c r="AF233" s="318"/>
      <c r="AG233" s="318"/>
      <c r="AH233" s="318"/>
      <c r="AI233" s="318"/>
      <c r="AJ233" s="318"/>
      <c r="AK233" s="318"/>
      <c r="AL233" s="318"/>
      <c r="AM233" s="318"/>
      <c r="AN233" s="318"/>
      <c r="AO233" s="318"/>
      <c r="AP233" s="318"/>
      <c r="AQ233" s="318"/>
      <c r="AR233" s="318"/>
      <c r="AS233" s="318"/>
      <c r="AT233" s="318"/>
      <c r="AU233" s="318"/>
      <c r="AV233" s="318"/>
      <c r="AW233" s="318"/>
      <c r="AX233" s="318"/>
      <c r="AY233" s="318"/>
      <c r="AZ233" s="318"/>
      <c r="BA233" s="318"/>
      <c r="BB233" s="318"/>
      <c r="BC233" s="318"/>
      <c r="BD233" s="318"/>
      <c r="BE233" s="318"/>
      <c r="BF233" s="318"/>
      <c r="BG233" s="318"/>
      <c r="BH233" s="318"/>
      <c r="BI233" s="318"/>
      <c r="BJ233" s="318"/>
      <c r="BK233" s="318"/>
      <c r="BL233" s="318"/>
      <c r="BM233" s="318"/>
      <c r="BN233" s="318"/>
      <c r="BO233" s="318"/>
      <c r="BP233" s="318"/>
      <c r="BQ233" s="318"/>
      <c r="BR233" s="318"/>
      <c r="BS233" s="318"/>
      <c r="BT233" s="318"/>
      <c r="BU233" s="318"/>
      <c r="BV233" s="318"/>
      <c r="BW233" s="318"/>
      <c r="BX233" s="318"/>
      <c r="BY233" s="318"/>
      <c r="BZ233" s="318"/>
    </row>
    <row r="234" spans="1:78" s="26" customFormat="1">
      <c r="A234" s="813"/>
      <c r="B234" s="812" t="s">
        <v>859</v>
      </c>
      <c r="C234" s="811"/>
      <c r="D234" s="767"/>
      <c r="E234" s="394"/>
      <c r="F234" s="394"/>
      <c r="G234" s="394"/>
      <c r="H234" s="394"/>
      <c r="I234" s="394"/>
      <c r="J234" s="394"/>
      <c r="K234" s="394"/>
      <c r="L234" s="394"/>
      <c r="M234" s="394"/>
      <c r="N234" s="394"/>
      <c r="O234" s="318"/>
      <c r="P234" s="318"/>
      <c r="Q234" s="318"/>
      <c r="R234" s="318"/>
      <c r="S234" s="318"/>
      <c r="T234" s="318"/>
      <c r="U234" s="318"/>
      <c r="V234" s="318"/>
      <c r="W234" s="318"/>
      <c r="X234" s="318"/>
      <c r="Y234" s="318"/>
      <c r="Z234" s="318"/>
      <c r="AA234" s="318"/>
      <c r="AB234" s="318"/>
      <c r="AC234" s="318"/>
      <c r="AD234" s="318"/>
      <c r="AE234" s="318"/>
      <c r="AF234" s="318"/>
      <c r="AG234" s="318"/>
      <c r="AH234" s="318"/>
      <c r="AI234" s="318"/>
      <c r="AJ234" s="318"/>
      <c r="AK234" s="318"/>
      <c r="AL234" s="318"/>
      <c r="AM234" s="318"/>
      <c r="AN234" s="318"/>
      <c r="AO234" s="318"/>
      <c r="AP234" s="318"/>
      <c r="AQ234" s="318"/>
      <c r="AR234" s="318"/>
      <c r="AS234" s="318"/>
      <c r="AT234" s="318"/>
      <c r="AU234" s="318"/>
      <c r="AV234" s="318"/>
      <c r="AW234" s="318"/>
      <c r="AX234" s="318"/>
      <c r="AY234" s="318"/>
      <c r="AZ234" s="318"/>
      <c r="BA234" s="318"/>
      <c r="BB234" s="318"/>
      <c r="BC234" s="318"/>
      <c r="BD234" s="318"/>
      <c r="BE234" s="318"/>
      <c r="BF234" s="318"/>
      <c r="BG234" s="318"/>
      <c r="BH234" s="318"/>
      <c r="BI234" s="318"/>
      <c r="BJ234" s="318"/>
      <c r="BK234" s="318"/>
      <c r="BL234" s="318"/>
      <c r="BM234" s="318"/>
      <c r="BN234" s="318"/>
      <c r="BO234" s="318"/>
      <c r="BP234" s="318"/>
      <c r="BQ234" s="318"/>
      <c r="BR234" s="318"/>
      <c r="BS234" s="318"/>
      <c r="BT234" s="318"/>
      <c r="BU234" s="318"/>
      <c r="BV234" s="318"/>
      <c r="BW234" s="318"/>
      <c r="BX234" s="318"/>
      <c r="BY234" s="318"/>
      <c r="BZ234" s="318"/>
    </row>
    <row r="235" spans="1:78" s="38" customFormat="1">
      <c r="A235" s="810"/>
      <c r="B235" s="801" t="s">
        <v>858</v>
      </c>
      <c r="C235" s="800"/>
      <c r="D235" s="799"/>
      <c r="E235" s="363"/>
      <c r="F235" s="319"/>
      <c r="G235" s="319"/>
      <c r="H235" s="319"/>
      <c r="I235" s="319"/>
      <c r="J235" s="319"/>
      <c r="K235" s="319"/>
      <c r="L235" s="319"/>
      <c r="M235" s="319"/>
      <c r="N235" s="319"/>
      <c r="O235" s="319"/>
      <c r="P235" s="319"/>
      <c r="Q235" s="376"/>
      <c r="R235" s="376"/>
      <c r="S235" s="376"/>
      <c r="T235" s="376"/>
      <c r="U235" s="376"/>
      <c r="V235" s="376"/>
      <c r="W235" s="376"/>
      <c r="X235" s="376"/>
      <c r="Y235" s="376"/>
      <c r="Z235" s="376"/>
      <c r="AA235" s="376"/>
      <c r="AB235" s="376"/>
      <c r="AC235" s="376"/>
      <c r="AD235" s="376"/>
      <c r="AE235" s="376"/>
      <c r="AF235" s="376"/>
      <c r="AG235" s="376"/>
      <c r="AH235" s="376"/>
      <c r="AI235" s="376"/>
      <c r="AJ235" s="376"/>
      <c r="AK235" s="376"/>
      <c r="AL235" s="376"/>
      <c r="AM235" s="376"/>
      <c r="AN235" s="376"/>
      <c r="AO235" s="376"/>
      <c r="AP235" s="376"/>
      <c r="AQ235" s="376"/>
      <c r="AR235" s="376"/>
      <c r="AS235" s="376"/>
      <c r="AT235" s="376"/>
      <c r="AU235" s="376"/>
      <c r="AV235" s="376"/>
      <c r="AW235" s="376"/>
      <c r="AX235" s="376"/>
      <c r="AY235" s="376"/>
      <c r="AZ235" s="376"/>
      <c r="BA235" s="376"/>
      <c r="BB235" s="376"/>
      <c r="BC235" s="376"/>
      <c r="BD235" s="376"/>
      <c r="BE235" s="376"/>
      <c r="BF235" s="376"/>
      <c r="BG235" s="376"/>
      <c r="BH235" s="376"/>
      <c r="BI235" s="376"/>
      <c r="BJ235" s="376"/>
      <c r="BK235" s="376"/>
      <c r="BL235" s="376"/>
      <c r="BM235" s="376"/>
      <c r="BN235" s="376"/>
      <c r="BO235" s="376"/>
      <c r="BP235" s="376"/>
      <c r="BQ235" s="376"/>
      <c r="BR235" s="376"/>
      <c r="BS235" s="376"/>
      <c r="BT235" s="376"/>
      <c r="BU235" s="376"/>
      <c r="BV235" s="376"/>
      <c r="BW235" s="376"/>
      <c r="BX235" s="376"/>
      <c r="BY235" s="376"/>
      <c r="BZ235" s="376"/>
    </row>
    <row r="236" spans="1:78" s="38" customFormat="1">
      <c r="A236" s="798">
        <f>A232+1</f>
        <v>167</v>
      </c>
      <c r="B236" s="797"/>
      <c r="C236" s="796"/>
      <c r="D236" s="795"/>
      <c r="E236" s="794"/>
      <c r="F236" s="794"/>
      <c r="G236" s="794"/>
      <c r="H236" s="794"/>
      <c r="I236" s="794"/>
      <c r="J236" s="794"/>
      <c r="K236" s="794"/>
      <c r="L236" s="794"/>
      <c r="M236" s="794"/>
      <c r="N236" s="794"/>
      <c r="O236" s="794"/>
      <c r="P236" s="793"/>
      <c r="Q236" s="376"/>
      <c r="R236" s="376"/>
      <c r="S236" s="376"/>
      <c r="T236" s="376"/>
      <c r="U236" s="376"/>
      <c r="V236" s="376"/>
      <c r="W236" s="376"/>
      <c r="X236" s="376"/>
      <c r="Y236" s="376"/>
      <c r="Z236" s="376"/>
      <c r="AA236" s="376"/>
      <c r="AB236" s="376"/>
      <c r="AC236" s="376"/>
      <c r="AD236" s="376"/>
      <c r="AE236" s="376"/>
      <c r="AF236" s="376"/>
      <c r="AG236" s="376"/>
      <c r="AH236" s="376"/>
      <c r="AI236" s="376"/>
      <c r="AJ236" s="376"/>
      <c r="AK236" s="376"/>
      <c r="AL236" s="376"/>
      <c r="AM236" s="376"/>
      <c r="AN236" s="376"/>
      <c r="AO236" s="376"/>
      <c r="AP236" s="376"/>
      <c r="AQ236" s="376"/>
      <c r="AR236" s="376"/>
      <c r="AS236" s="376"/>
      <c r="AT236" s="376"/>
      <c r="AU236" s="376"/>
      <c r="AV236" s="376"/>
      <c r="AW236" s="376"/>
      <c r="AX236" s="376"/>
      <c r="AY236" s="376"/>
      <c r="AZ236" s="376"/>
      <c r="BA236" s="376"/>
      <c r="BB236" s="376"/>
      <c r="BC236" s="376"/>
      <c r="BD236" s="376"/>
      <c r="BE236" s="376"/>
      <c r="BF236" s="376"/>
      <c r="BG236" s="376"/>
      <c r="BH236" s="376"/>
      <c r="BI236" s="376"/>
      <c r="BJ236" s="376"/>
      <c r="BK236" s="376"/>
      <c r="BL236" s="376"/>
      <c r="BM236" s="376"/>
      <c r="BN236" s="376"/>
      <c r="BO236" s="376"/>
      <c r="BP236" s="376"/>
      <c r="BQ236" s="376"/>
      <c r="BR236" s="376"/>
      <c r="BS236" s="376"/>
      <c r="BT236" s="376"/>
      <c r="BU236" s="376"/>
      <c r="BV236" s="376"/>
      <c r="BW236" s="376"/>
      <c r="BX236" s="376"/>
      <c r="BY236" s="376"/>
      <c r="BZ236" s="376"/>
    </row>
    <row r="237" spans="1:78" s="38" customFormat="1">
      <c r="A237" s="809"/>
      <c r="B237" s="792"/>
      <c r="C237" s="791"/>
      <c r="D237" s="790"/>
      <c r="E237" s="789"/>
      <c r="F237" s="789"/>
      <c r="G237" s="789"/>
      <c r="H237" s="789"/>
      <c r="I237" s="789"/>
      <c r="J237" s="789"/>
      <c r="K237" s="789"/>
      <c r="L237" s="789"/>
      <c r="M237" s="789"/>
      <c r="N237" s="789"/>
      <c r="O237" s="789"/>
      <c r="P237" s="788"/>
      <c r="Q237" s="376"/>
      <c r="R237" s="376"/>
      <c r="S237" s="376"/>
      <c r="T237" s="376"/>
      <c r="U237" s="376"/>
      <c r="V237" s="376"/>
      <c r="W237" s="376"/>
      <c r="X237" s="376"/>
      <c r="Y237" s="376"/>
      <c r="Z237" s="376"/>
      <c r="AA237" s="376"/>
      <c r="AB237" s="376"/>
      <c r="AC237" s="376"/>
      <c r="AD237" s="376"/>
      <c r="AE237" s="376"/>
      <c r="AF237" s="376"/>
      <c r="AG237" s="376"/>
      <c r="AH237" s="376"/>
      <c r="AI237" s="376"/>
      <c r="AJ237" s="376"/>
      <c r="AK237" s="376"/>
      <c r="AL237" s="376"/>
      <c r="AM237" s="376"/>
      <c r="AN237" s="376"/>
      <c r="AO237" s="376"/>
      <c r="AP237" s="376"/>
      <c r="AQ237" s="376"/>
      <c r="AR237" s="376"/>
      <c r="AS237" s="376"/>
      <c r="AT237" s="376"/>
      <c r="AU237" s="376"/>
      <c r="AV237" s="376"/>
      <c r="AW237" s="376"/>
      <c r="AX237" s="376"/>
      <c r="AY237" s="376"/>
      <c r="AZ237" s="376"/>
      <c r="BA237" s="376"/>
      <c r="BB237" s="376"/>
      <c r="BC237" s="376"/>
      <c r="BD237" s="376"/>
      <c r="BE237" s="376"/>
      <c r="BF237" s="376"/>
      <c r="BG237" s="376"/>
      <c r="BH237" s="376"/>
      <c r="BI237" s="376"/>
      <c r="BJ237" s="376"/>
      <c r="BK237" s="376"/>
      <c r="BL237" s="376"/>
      <c r="BM237" s="376"/>
      <c r="BN237" s="376"/>
      <c r="BO237" s="376"/>
      <c r="BP237" s="376"/>
      <c r="BQ237" s="376"/>
      <c r="BR237" s="376"/>
      <c r="BS237" s="376"/>
      <c r="BT237" s="376"/>
      <c r="BU237" s="376"/>
      <c r="BV237" s="376"/>
      <c r="BW237" s="376"/>
      <c r="BX237" s="376"/>
      <c r="BY237" s="376"/>
      <c r="BZ237" s="376"/>
    </row>
    <row r="238" spans="1:78" s="38" customFormat="1">
      <c r="A238" s="809"/>
      <c r="B238" s="792"/>
      <c r="C238" s="791"/>
      <c r="D238" s="790"/>
      <c r="E238" s="789"/>
      <c r="F238" s="789"/>
      <c r="G238" s="789"/>
      <c r="H238" s="789"/>
      <c r="I238" s="789"/>
      <c r="J238" s="789"/>
      <c r="K238" s="789"/>
      <c r="L238" s="789"/>
      <c r="M238" s="789"/>
      <c r="N238" s="789"/>
      <c r="O238" s="789"/>
      <c r="P238" s="788"/>
      <c r="Q238" s="376"/>
      <c r="R238" s="376"/>
      <c r="S238" s="376"/>
      <c r="T238" s="376"/>
      <c r="U238" s="376"/>
      <c r="V238" s="376"/>
      <c r="W238" s="376"/>
      <c r="X238" s="376"/>
      <c r="Y238" s="376"/>
      <c r="Z238" s="376"/>
      <c r="AA238" s="376"/>
      <c r="AB238" s="376"/>
      <c r="AC238" s="376"/>
      <c r="AD238" s="376"/>
      <c r="AE238" s="376"/>
      <c r="AF238" s="376"/>
      <c r="AG238" s="376"/>
      <c r="AH238" s="376"/>
      <c r="AI238" s="376"/>
      <c r="AJ238" s="376"/>
      <c r="AK238" s="376"/>
      <c r="AL238" s="376"/>
      <c r="AM238" s="376"/>
      <c r="AN238" s="376"/>
      <c r="AO238" s="376"/>
      <c r="AP238" s="376"/>
      <c r="AQ238" s="376"/>
      <c r="AR238" s="376"/>
      <c r="AS238" s="376"/>
      <c r="AT238" s="376"/>
      <c r="AU238" s="376"/>
      <c r="AV238" s="376"/>
      <c r="AW238" s="376"/>
      <c r="AX238" s="376"/>
      <c r="AY238" s="376"/>
      <c r="AZ238" s="376"/>
      <c r="BA238" s="376"/>
      <c r="BB238" s="376"/>
      <c r="BC238" s="376"/>
      <c r="BD238" s="376"/>
      <c r="BE238" s="376"/>
      <c r="BF238" s="376"/>
      <c r="BG238" s="376"/>
      <c r="BH238" s="376"/>
      <c r="BI238" s="376"/>
      <c r="BJ238" s="376"/>
      <c r="BK238" s="376"/>
      <c r="BL238" s="376"/>
      <c r="BM238" s="376"/>
      <c r="BN238" s="376"/>
      <c r="BO238" s="376"/>
      <c r="BP238" s="376"/>
      <c r="BQ238" s="376"/>
      <c r="BR238" s="376"/>
      <c r="BS238" s="376"/>
      <c r="BT238" s="376"/>
      <c r="BU238" s="376"/>
      <c r="BV238" s="376"/>
      <c r="BW238" s="376"/>
      <c r="BX238" s="376"/>
      <c r="BY238" s="376"/>
      <c r="BZ238" s="376"/>
    </row>
    <row r="239" spans="1:78" s="38" customFormat="1">
      <c r="A239" s="809"/>
      <c r="B239" s="787"/>
      <c r="C239" s="785"/>
      <c r="D239" s="786"/>
      <c r="E239" s="785"/>
      <c r="F239" s="785"/>
      <c r="G239" s="785"/>
      <c r="H239" s="785"/>
      <c r="I239" s="785"/>
      <c r="J239" s="785"/>
      <c r="K239" s="785"/>
      <c r="L239" s="785"/>
      <c r="M239" s="785"/>
      <c r="N239" s="785"/>
      <c r="O239" s="785"/>
      <c r="P239" s="784"/>
      <c r="Q239" s="376"/>
      <c r="R239" s="376"/>
      <c r="S239" s="376"/>
      <c r="T239" s="376"/>
      <c r="U239" s="376"/>
      <c r="V239" s="376"/>
      <c r="W239" s="376"/>
      <c r="X239" s="376"/>
      <c r="Y239" s="376"/>
      <c r="Z239" s="376"/>
      <c r="AA239" s="376"/>
      <c r="AB239" s="376"/>
      <c r="AC239" s="376"/>
      <c r="AD239" s="376"/>
      <c r="AE239" s="376"/>
      <c r="AF239" s="376"/>
      <c r="AG239" s="376"/>
      <c r="AH239" s="376"/>
      <c r="AI239" s="376"/>
      <c r="AJ239" s="376"/>
      <c r="AK239" s="376"/>
      <c r="AL239" s="376"/>
      <c r="AM239" s="376"/>
      <c r="AN239" s="376"/>
      <c r="AO239" s="376"/>
      <c r="AP239" s="376"/>
      <c r="AQ239" s="376"/>
      <c r="AR239" s="376"/>
      <c r="AS239" s="376"/>
      <c r="AT239" s="376"/>
      <c r="AU239" s="376"/>
      <c r="AV239" s="376"/>
      <c r="AW239" s="376"/>
      <c r="AX239" s="376"/>
      <c r="AY239" s="376"/>
      <c r="AZ239" s="376"/>
      <c r="BA239" s="376"/>
      <c r="BB239" s="376"/>
      <c r="BC239" s="376"/>
      <c r="BD239" s="376"/>
      <c r="BE239" s="376"/>
      <c r="BF239" s="376"/>
      <c r="BG239" s="376"/>
      <c r="BH239" s="376"/>
      <c r="BI239" s="376"/>
      <c r="BJ239" s="376"/>
      <c r="BK239" s="376"/>
      <c r="BL239" s="376"/>
      <c r="BM239" s="376"/>
      <c r="BN239" s="376"/>
      <c r="BO239" s="376"/>
      <c r="BP239" s="376"/>
      <c r="BQ239" s="376"/>
      <c r="BR239" s="376"/>
      <c r="BS239" s="376"/>
      <c r="BT239" s="376"/>
      <c r="BU239" s="376"/>
      <c r="BV239" s="376"/>
      <c r="BW239" s="376"/>
      <c r="BX239" s="376"/>
      <c r="BY239" s="376"/>
      <c r="BZ239" s="376"/>
    </row>
    <row r="240" spans="1:78" s="38" customFormat="1">
      <c r="A240" s="809"/>
      <c r="B240" s="783"/>
      <c r="C240" s="782"/>
      <c r="D240" s="767"/>
      <c r="E240" s="394"/>
      <c r="F240" s="352"/>
      <c r="G240" s="352"/>
      <c r="H240" s="352"/>
      <c r="I240" s="352"/>
      <c r="J240" s="352"/>
      <c r="K240" s="352"/>
      <c r="L240" s="352"/>
      <c r="M240" s="352"/>
      <c r="N240" s="352"/>
      <c r="O240" s="376"/>
      <c r="P240" s="376"/>
      <c r="Q240" s="376"/>
      <c r="R240" s="376"/>
      <c r="S240" s="376"/>
      <c r="T240" s="376"/>
      <c r="U240" s="376"/>
      <c r="V240" s="376"/>
      <c r="W240" s="376"/>
      <c r="X240" s="376"/>
      <c r="Y240" s="376"/>
      <c r="Z240" s="376"/>
      <c r="AA240" s="376"/>
      <c r="AB240" s="376"/>
      <c r="AC240" s="376"/>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6"/>
      <c r="AY240" s="376"/>
      <c r="AZ240" s="376"/>
      <c r="BA240" s="376"/>
      <c r="BB240" s="376"/>
      <c r="BC240" s="376"/>
      <c r="BD240" s="376"/>
      <c r="BE240" s="376"/>
      <c r="BF240" s="376"/>
      <c r="BG240" s="376"/>
      <c r="BH240" s="376"/>
      <c r="BI240" s="376"/>
      <c r="BJ240" s="376"/>
      <c r="BK240" s="376"/>
      <c r="BL240" s="376"/>
      <c r="BM240" s="376"/>
      <c r="BN240" s="376"/>
      <c r="BO240" s="376"/>
      <c r="BP240" s="376"/>
      <c r="BQ240" s="376"/>
      <c r="BR240" s="376"/>
      <c r="BS240" s="376"/>
      <c r="BT240" s="376"/>
      <c r="BU240" s="376"/>
      <c r="BV240" s="376"/>
      <c r="BW240" s="376"/>
      <c r="BX240" s="376"/>
      <c r="BY240" s="376"/>
      <c r="BZ240" s="376"/>
    </row>
    <row r="241" spans="1:78" s="38" customFormat="1">
      <c r="A241" s="809"/>
      <c r="B241" s="801" t="s">
        <v>857</v>
      </c>
      <c r="C241" s="800"/>
      <c r="D241" s="799"/>
      <c r="E241" s="363"/>
      <c r="F241" s="319"/>
      <c r="G241" s="319"/>
      <c r="H241" s="319"/>
      <c r="I241" s="319"/>
      <c r="J241" s="319"/>
      <c r="K241" s="319"/>
      <c r="L241" s="319"/>
      <c r="M241" s="319"/>
      <c r="N241" s="319"/>
      <c r="O241" s="319"/>
      <c r="P241" s="319"/>
      <c r="Q241" s="376"/>
      <c r="R241" s="376"/>
      <c r="S241" s="376"/>
      <c r="T241" s="376"/>
      <c r="U241" s="376"/>
      <c r="V241" s="376"/>
      <c r="W241" s="376"/>
      <c r="X241" s="376"/>
      <c r="Y241" s="376"/>
      <c r="Z241" s="376"/>
      <c r="AA241" s="376"/>
      <c r="AB241" s="376"/>
      <c r="AC241" s="376"/>
      <c r="AD241" s="376"/>
      <c r="AE241" s="376"/>
      <c r="AF241" s="376"/>
      <c r="AG241" s="376"/>
      <c r="AH241" s="376"/>
      <c r="AI241" s="376"/>
      <c r="AJ241" s="376"/>
      <c r="AK241" s="376"/>
      <c r="AL241" s="376"/>
      <c r="AM241" s="376"/>
      <c r="AN241" s="376"/>
      <c r="AO241" s="376"/>
      <c r="AP241" s="376"/>
      <c r="AQ241" s="376"/>
      <c r="AR241" s="376"/>
      <c r="AS241" s="376"/>
      <c r="AT241" s="376"/>
      <c r="AU241" s="376"/>
      <c r="AV241" s="376"/>
      <c r="AW241" s="376"/>
      <c r="AX241" s="376"/>
      <c r="AY241" s="376"/>
      <c r="AZ241" s="376"/>
      <c r="BA241" s="376"/>
      <c r="BB241" s="376"/>
      <c r="BC241" s="376"/>
      <c r="BD241" s="376"/>
      <c r="BE241" s="376"/>
      <c r="BF241" s="376"/>
      <c r="BG241" s="376"/>
      <c r="BH241" s="376"/>
      <c r="BI241" s="376"/>
      <c r="BJ241" s="376"/>
      <c r="BK241" s="376"/>
      <c r="BL241" s="376"/>
      <c r="BM241" s="376"/>
      <c r="BN241" s="376"/>
      <c r="BO241" s="376"/>
      <c r="BP241" s="376"/>
      <c r="BQ241" s="376"/>
      <c r="BR241" s="376"/>
      <c r="BS241" s="376"/>
      <c r="BT241" s="376"/>
      <c r="BU241" s="376"/>
      <c r="BV241" s="376"/>
      <c r="BW241" s="376"/>
      <c r="BX241" s="376"/>
      <c r="BY241" s="376"/>
      <c r="BZ241" s="376"/>
    </row>
    <row r="242" spans="1:78" s="38" customFormat="1">
      <c r="A242" s="798">
        <f>A236+1</f>
        <v>168</v>
      </c>
      <c r="B242" s="797"/>
      <c r="C242" s="796"/>
      <c r="D242" s="795"/>
      <c r="E242" s="794"/>
      <c r="F242" s="794"/>
      <c r="G242" s="794"/>
      <c r="H242" s="794"/>
      <c r="I242" s="794"/>
      <c r="J242" s="794"/>
      <c r="K242" s="794"/>
      <c r="L242" s="794"/>
      <c r="M242" s="794"/>
      <c r="N242" s="794"/>
      <c r="O242" s="794"/>
      <c r="P242" s="793"/>
      <c r="Q242" s="376"/>
      <c r="R242" s="376"/>
      <c r="S242" s="376"/>
      <c r="T242" s="376"/>
      <c r="U242" s="376"/>
      <c r="V242" s="376"/>
      <c r="W242" s="376"/>
      <c r="X242" s="376"/>
      <c r="Y242" s="376"/>
      <c r="Z242" s="376"/>
      <c r="AA242" s="376"/>
      <c r="AB242" s="376"/>
      <c r="AC242" s="376"/>
      <c r="AD242" s="376"/>
      <c r="AE242" s="376"/>
      <c r="AF242" s="376"/>
      <c r="AG242" s="376"/>
      <c r="AH242" s="376"/>
      <c r="AI242" s="376"/>
      <c r="AJ242" s="376"/>
      <c r="AK242" s="376"/>
      <c r="AL242" s="376"/>
      <c r="AM242" s="376"/>
      <c r="AN242" s="376"/>
      <c r="AO242" s="376"/>
      <c r="AP242" s="376"/>
      <c r="AQ242" s="376"/>
      <c r="AR242" s="376"/>
      <c r="AS242" s="376"/>
      <c r="AT242" s="376"/>
      <c r="AU242" s="376"/>
      <c r="AV242" s="376"/>
      <c r="AW242" s="376"/>
      <c r="AX242" s="376"/>
      <c r="AY242" s="376"/>
      <c r="AZ242" s="376"/>
      <c r="BA242" s="376"/>
      <c r="BB242" s="376"/>
      <c r="BC242" s="376"/>
      <c r="BD242" s="376"/>
      <c r="BE242" s="376"/>
      <c r="BF242" s="376"/>
      <c r="BG242" s="376"/>
      <c r="BH242" s="376"/>
      <c r="BI242" s="376"/>
      <c r="BJ242" s="376"/>
      <c r="BK242" s="376"/>
      <c r="BL242" s="376"/>
      <c r="BM242" s="376"/>
      <c r="BN242" s="376"/>
      <c r="BO242" s="376"/>
      <c r="BP242" s="376"/>
      <c r="BQ242" s="376"/>
      <c r="BR242" s="376"/>
      <c r="BS242" s="376"/>
      <c r="BT242" s="376"/>
      <c r="BU242" s="376"/>
      <c r="BV242" s="376"/>
      <c r="BW242" s="376"/>
      <c r="BX242" s="376"/>
      <c r="BY242" s="376"/>
      <c r="BZ242" s="376"/>
    </row>
    <row r="243" spans="1:78" s="38" customFormat="1">
      <c r="A243" s="809"/>
      <c r="B243" s="792"/>
      <c r="C243" s="791"/>
      <c r="D243" s="790"/>
      <c r="E243" s="789"/>
      <c r="F243" s="789"/>
      <c r="G243" s="789"/>
      <c r="H243" s="789"/>
      <c r="I243" s="789"/>
      <c r="J243" s="789"/>
      <c r="K243" s="789"/>
      <c r="L243" s="789"/>
      <c r="M243" s="789"/>
      <c r="N243" s="789"/>
      <c r="O243" s="789"/>
      <c r="P243" s="788"/>
      <c r="Q243" s="376"/>
      <c r="R243" s="376"/>
      <c r="S243" s="376"/>
      <c r="T243" s="376"/>
      <c r="U243" s="376"/>
      <c r="V243" s="376"/>
      <c r="W243" s="376"/>
      <c r="X243" s="376"/>
      <c r="Y243" s="376"/>
      <c r="Z243" s="376"/>
      <c r="AA243" s="376"/>
      <c r="AB243" s="376"/>
      <c r="AC243" s="376"/>
      <c r="AD243" s="376"/>
      <c r="AE243" s="376"/>
      <c r="AF243" s="376"/>
      <c r="AG243" s="376"/>
      <c r="AH243" s="376"/>
      <c r="AI243" s="376"/>
      <c r="AJ243" s="376"/>
      <c r="AK243" s="376"/>
      <c r="AL243" s="376"/>
      <c r="AM243" s="376"/>
      <c r="AN243" s="376"/>
      <c r="AO243" s="376"/>
      <c r="AP243" s="376"/>
      <c r="AQ243" s="376"/>
      <c r="AR243" s="376"/>
      <c r="AS243" s="376"/>
      <c r="AT243" s="376"/>
      <c r="AU243" s="376"/>
      <c r="AV243" s="376"/>
      <c r="AW243" s="376"/>
      <c r="AX243" s="376"/>
      <c r="AY243" s="376"/>
      <c r="AZ243" s="376"/>
      <c r="BA243" s="376"/>
      <c r="BB243" s="376"/>
      <c r="BC243" s="376"/>
      <c r="BD243" s="376"/>
      <c r="BE243" s="376"/>
      <c r="BF243" s="376"/>
      <c r="BG243" s="376"/>
      <c r="BH243" s="376"/>
      <c r="BI243" s="376"/>
      <c r="BJ243" s="376"/>
      <c r="BK243" s="376"/>
      <c r="BL243" s="376"/>
      <c r="BM243" s="376"/>
      <c r="BN243" s="376"/>
      <c r="BO243" s="376"/>
      <c r="BP243" s="376"/>
      <c r="BQ243" s="376"/>
      <c r="BR243" s="376"/>
      <c r="BS243" s="376"/>
      <c r="BT243" s="376"/>
      <c r="BU243" s="376"/>
      <c r="BV243" s="376"/>
      <c r="BW243" s="376"/>
      <c r="BX243" s="376"/>
      <c r="BY243" s="376"/>
      <c r="BZ243" s="376"/>
    </row>
    <row r="244" spans="1:78" s="38" customFormat="1">
      <c r="A244" s="398"/>
      <c r="B244" s="792"/>
      <c r="C244" s="791"/>
      <c r="D244" s="790"/>
      <c r="E244" s="789"/>
      <c r="F244" s="789"/>
      <c r="G244" s="789"/>
      <c r="H244" s="789"/>
      <c r="I244" s="789"/>
      <c r="J244" s="789"/>
      <c r="K244" s="789"/>
      <c r="L244" s="789"/>
      <c r="M244" s="789"/>
      <c r="N244" s="789"/>
      <c r="O244" s="789"/>
      <c r="P244" s="788"/>
      <c r="Q244" s="376"/>
      <c r="R244" s="376"/>
      <c r="S244" s="376"/>
      <c r="T244" s="376"/>
      <c r="U244" s="376"/>
      <c r="V244" s="376"/>
      <c r="W244" s="376"/>
      <c r="X244" s="376"/>
      <c r="Y244" s="376"/>
      <c r="Z244" s="376"/>
      <c r="AA244" s="376"/>
      <c r="AB244" s="376"/>
      <c r="AC244" s="376"/>
      <c r="AD244" s="376"/>
      <c r="AE244" s="376"/>
      <c r="AF244" s="376"/>
      <c r="AG244" s="376"/>
      <c r="AH244" s="376"/>
      <c r="AI244" s="376"/>
      <c r="AJ244" s="376"/>
      <c r="AK244" s="376"/>
      <c r="AL244" s="376"/>
      <c r="AM244" s="376"/>
      <c r="AN244" s="376"/>
      <c r="AO244" s="376"/>
      <c r="AP244" s="376"/>
      <c r="AQ244" s="376"/>
      <c r="AR244" s="376"/>
      <c r="AS244" s="376"/>
      <c r="AT244" s="376"/>
      <c r="AU244" s="376"/>
      <c r="AV244" s="376"/>
      <c r="AW244" s="376"/>
      <c r="AX244" s="376"/>
      <c r="AY244" s="376"/>
      <c r="AZ244" s="376"/>
      <c r="BA244" s="376"/>
      <c r="BB244" s="376"/>
      <c r="BC244" s="376"/>
      <c r="BD244" s="376"/>
      <c r="BE244" s="376"/>
      <c r="BF244" s="376"/>
      <c r="BG244" s="376"/>
      <c r="BH244" s="376"/>
      <c r="BI244" s="376"/>
      <c r="BJ244" s="376"/>
      <c r="BK244" s="376"/>
      <c r="BL244" s="376"/>
      <c r="BM244" s="376"/>
      <c r="BN244" s="376"/>
      <c r="BO244" s="376"/>
      <c r="BP244" s="376"/>
      <c r="BQ244" s="376"/>
      <c r="BR244" s="376"/>
      <c r="BS244" s="376"/>
      <c r="BT244" s="376"/>
      <c r="BU244" s="376"/>
      <c r="BV244" s="376"/>
      <c r="BW244" s="376"/>
      <c r="BX244" s="376"/>
      <c r="BY244" s="376"/>
      <c r="BZ244" s="376"/>
    </row>
    <row r="245" spans="1:78" s="38" customFormat="1">
      <c r="A245" s="398"/>
      <c r="B245" s="787"/>
      <c r="C245" s="785"/>
      <c r="D245" s="786"/>
      <c r="E245" s="785"/>
      <c r="F245" s="785"/>
      <c r="G245" s="785"/>
      <c r="H245" s="785"/>
      <c r="I245" s="785"/>
      <c r="J245" s="785"/>
      <c r="K245" s="785"/>
      <c r="L245" s="785"/>
      <c r="M245" s="785"/>
      <c r="N245" s="785"/>
      <c r="O245" s="785"/>
      <c r="P245" s="784"/>
      <c r="Q245" s="376"/>
      <c r="R245" s="376"/>
      <c r="S245" s="376"/>
      <c r="T245" s="376"/>
      <c r="U245" s="376"/>
      <c r="V245" s="376"/>
      <c r="W245" s="376"/>
      <c r="X245" s="376"/>
      <c r="Y245" s="376"/>
      <c r="Z245" s="376"/>
      <c r="AA245" s="376"/>
      <c r="AB245" s="376"/>
      <c r="AC245" s="376"/>
      <c r="AD245" s="376"/>
      <c r="AE245" s="376"/>
      <c r="AF245" s="376"/>
      <c r="AG245" s="376"/>
      <c r="AH245" s="376"/>
      <c r="AI245" s="376"/>
      <c r="AJ245" s="376"/>
      <c r="AK245" s="376"/>
      <c r="AL245" s="376"/>
      <c r="AM245" s="376"/>
      <c r="AN245" s="376"/>
      <c r="AO245" s="376"/>
      <c r="AP245" s="376"/>
      <c r="AQ245" s="376"/>
      <c r="AR245" s="376"/>
      <c r="AS245" s="376"/>
      <c r="AT245" s="376"/>
      <c r="AU245" s="376"/>
      <c r="AV245" s="376"/>
      <c r="AW245" s="376"/>
      <c r="AX245" s="376"/>
      <c r="AY245" s="376"/>
      <c r="AZ245" s="376"/>
      <c r="BA245" s="376"/>
      <c r="BB245" s="376"/>
      <c r="BC245" s="376"/>
      <c r="BD245" s="376"/>
      <c r="BE245" s="376"/>
      <c r="BF245" s="376"/>
      <c r="BG245" s="376"/>
      <c r="BH245" s="376"/>
      <c r="BI245" s="376"/>
      <c r="BJ245" s="376"/>
      <c r="BK245" s="376"/>
      <c r="BL245" s="376"/>
      <c r="BM245" s="376"/>
      <c r="BN245" s="376"/>
      <c r="BO245" s="376"/>
      <c r="BP245" s="376"/>
      <c r="BQ245" s="376"/>
      <c r="BR245" s="376"/>
      <c r="BS245" s="376"/>
      <c r="BT245" s="376"/>
      <c r="BU245" s="376"/>
      <c r="BV245" s="376"/>
      <c r="BW245" s="376"/>
      <c r="BX245" s="376"/>
      <c r="BY245" s="376"/>
      <c r="BZ245" s="376"/>
    </row>
    <row r="246" spans="1:78" s="38" customFormat="1">
      <c r="A246" s="398"/>
      <c r="B246" s="783"/>
      <c r="C246" s="782"/>
      <c r="D246" s="767"/>
      <c r="E246" s="394"/>
      <c r="F246" s="352"/>
      <c r="G246" s="352"/>
      <c r="H246" s="352"/>
      <c r="I246" s="352"/>
      <c r="J246" s="352"/>
      <c r="K246" s="352"/>
      <c r="L246" s="352"/>
      <c r="M246" s="352"/>
      <c r="N246" s="352"/>
      <c r="O246" s="376"/>
      <c r="P246" s="376"/>
      <c r="Q246" s="376"/>
      <c r="R246" s="376"/>
      <c r="S246" s="376"/>
      <c r="T246" s="376"/>
      <c r="U246" s="376"/>
      <c r="V246" s="376"/>
      <c r="W246" s="376"/>
      <c r="X246" s="376"/>
      <c r="Y246" s="376"/>
      <c r="Z246" s="376"/>
      <c r="AA246" s="376"/>
      <c r="AB246" s="376"/>
      <c r="AC246" s="376"/>
      <c r="AD246" s="376"/>
      <c r="AE246" s="376"/>
      <c r="AF246" s="376"/>
      <c r="AG246" s="376"/>
      <c r="AH246" s="376"/>
      <c r="AI246" s="376"/>
      <c r="AJ246" s="376"/>
      <c r="AK246" s="376"/>
      <c r="AL246" s="376"/>
      <c r="AM246" s="376"/>
      <c r="AN246" s="376"/>
      <c r="AO246" s="376"/>
      <c r="AP246" s="376"/>
      <c r="AQ246" s="376"/>
      <c r="AR246" s="376"/>
      <c r="AS246" s="376"/>
      <c r="AT246" s="376"/>
      <c r="AU246" s="376"/>
      <c r="AV246" s="376"/>
      <c r="AW246" s="376"/>
      <c r="AX246" s="376"/>
      <c r="AY246" s="376"/>
      <c r="AZ246" s="376"/>
      <c r="BA246" s="376"/>
      <c r="BB246" s="376"/>
      <c r="BC246" s="376"/>
      <c r="BD246" s="376"/>
      <c r="BE246" s="376"/>
      <c r="BF246" s="376"/>
      <c r="BG246" s="376"/>
      <c r="BH246" s="376"/>
      <c r="BI246" s="376"/>
      <c r="BJ246" s="376"/>
      <c r="BK246" s="376"/>
      <c r="BL246" s="376"/>
      <c r="BM246" s="376"/>
      <c r="BN246" s="376"/>
      <c r="BO246" s="376"/>
      <c r="BP246" s="376"/>
      <c r="BQ246" s="376"/>
      <c r="BR246" s="376"/>
      <c r="BS246" s="376"/>
      <c r="BT246" s="376"/>
      <c r="BU246" s="376"/>
      <c r="BV246" s="376"/>
      <c r="BW246" s="376"/>
      <c r="BX246" s="376"/>
      <c r="BY246" s="376"/>
      <c r="BZ246" s="376"/>
    </row>
    <row r="247" spans="1:78" s="38" customFormat="1" ht="47.25" customHeight="1">
      <c r="A247" s="398"/>
      <c r="B247" s="765" t="s">
        <v>1092</v>
      </c>
      <c r="C247" s="765"/>
      <c r="D247" s="808"/>
      <c r="E247" s="765"/>
      <c r="F247" s="765"/>
      <c r="G247" s="765"/>
      <c r="H247" s="765"/>
      <c r="I247" s="765"/>
      <c r="J247" s="765"/>
      <c r="K247" s="765"/>
      <c r="L247" s="765"/>
      <c r="M247" s="765"/>
      <c r="N247" s="765"/>
      <c r="O247" s="765"/>
      <c r="P247" s="765"/>
      <c r="Q247" s="376"/>
      <c r="R247" s="376"/>
      <c r="S247" s="376"/>
      <c r="T247" s="376"/>
      <c r="U247" s="376"/>
      <c r="V247" s="376"/>
      <c r="W247" s="376"/>
      <c r="X247" s="376"/>
      <c r="Y247" s="376"/>
      <c r="Z247" s="376"/>
      <c r="AA247" s="376"/>
      <c r="AB247" s="376"/>
      <c r="AC247" s="376"/>
      <c r="AD247" s="376"/>
      <c r="AE247" s="376"/>
      <c r="AF247" s="376"/>
      <c r="AG247" s="376"/>
      <c r="AH247" s="376"/>
      <c r="AI247" s="376"/>
      <c r="AJ247" s="376"/>
      <c r="AK247" s="376"/>
      <c r="AL247" s="376"/>
      <c r="AM247" s="376"/>
      <c r="AN247" s="376"/>
      <c r="AO247" s="376"/>
      <c r="AP247" s="376"/>
      <c r="AQ247" s="376"/>
      <c r="AR247" s="376"/>
      <c r="AS247" s="376"/>
      <c r="AT247" s="376"/>
      <c r="AU247" s="376"/>
      <c r="AV247" s="376"/>
      <c r="AW247" s="376"/>
      <c r="AX247" s="376"/>
      <c r="AY247" s="376"/>
      <c r="AZ247" s="376"/>
      <c r="BA247" s="376"/>
      <c r="BB247" s="376"/>
      <c r="BC247" s="376"/>
      <c r="BD247" s="376"/>
      <c r="BE247" s="376"/>
      <c r="BF247" s="376"/>
      <c r="BG247" s="376"/>
      <c r="BH247" s="376"/>
      <c r="BI247" s="376"/>
      <c r="BJ247" s="376"/>
      <c r="BK247" s="376"/>
      <c r="BL247" s="376"/>
      <c r="BM247" s="376"/>
      <c r="BN247" s="376"/>
      <c r="BO247" s="376"/>
      <c r="BP247" s="376"/>
      <c r="BQ247" s="376"/>
      <c r="BR247" s="376"/>
      <c r="BS247" s="376"/>
      <c r="BT247" s="376"/>
      <c r="BU247" s="376"/>
      <c r="BV247" s="376"/>
      <c r="BW247" s="376"/>
      <c r="BX247" s="376"/>
      <c r="BY247" s="376"/>
      <c r="BZ247" s="376"/>
    </row>
    <row r="248" spans="1:78" s="38" customFormat="1" ht="30">
      <c r="A248" s="802"/>
      <c r="B248" s="807" t="str">
        <f>"****The carryback period is the prior two calendar tax years plus any current taxes paid in the year-to-date period.  Please provide disaggregated data for item "&amp;A209&amp;" as follows:"</f>
        <v>****The carryback period is the prior two calendar tax years plus any current taxes paid in the year-to-date period.  Please provide disaggregated data for item 149 as follows:</v>
      </c>
      <c r="C248" s="806"/>
      <c r="D248" s="399"/>
      <c r="E248" s="400"/>
      <c r="F248" s="399"/>
      <c r="G248" s="399"/>
      <c r="H248" s="399"/>
      <c r="I248" s="399"/>
      <c r="J248" s="399"/>
      <c r="K248" s="399"/>
      <c r="L248" s="399"/>
      <c r="M248" s="399"/>
      <c r="N248" s="399"/>
      <c r="O248" s="399"/>
      <c r="P248" s="399"/>
      <c r="Q248" s="376"/>
      <c r="R248" s="376"/>
      <c r="S248" s="376"/>
      <c r="T248" s="376"/>
      <c r="U248" s="376"/>
      <c r="V248" s="376"/>
      <c r="W248" s="376"/>
      <c r="X248" s="376"/>
      <c r="Y248" s="376"/>
      <c r="Z248" s="376"/>
      <c r="AA248" s="376"/>
      <c r="AB248" s="376"/>
      <c r="AC248" s="376"/>
      <c r="AD248" s="376"/>
      <c r="AE248" s="376"/>
      <c r="AF248" s="376"/>
      <c r="AG248" s="376"/>
      <c r="AH248" s="376"/>
      <c r="AI248" s="376"/>
      <c r="AJ248" s="376"/>
      <c r="AK248" s="376"/>
      <c r="AL248" s="376"/>
      <c r="AM248" s="376"/>
      <c r="AN248" s="376"/>
      <c r="AO248" s="376"/>
      <c r="AP248" s="376"/>
      <c r="AQ248" s="376"/>
      <c r="AR248" s="376"/>
      <c r="AS248" s="376"/>
      <c r="AT248" s="376"/>
      <c r="AU248" s="376"/>
      <c r="AV248" s="376"/>
      <c r="AW248" s="376"/>
      <c r="AX248" s="376"/>
      <c r="AY248" s="376"/>
      <c r="AZ248" s="376"/>
      <c r="BA248" s="376"/>
      <c r="BB248" s="376"/>
      <c r="BC248" s="376"/>
      <c r="BD248" s="376"/>
      <c r="BE248" s="376"/>
      <c r="BF248" s="376"/>
      <c r="BG248" s="376"/>
      <c r="BH248" s="376"/>
      <c r="BI248" s="376"/>
      <c r="BJ248" s="376"/>
      <c r="BK248" s="376"/>
      <c r="BL248" s="376"/>
      <c r="BM248" s="376"/>
      <c r="BN248" s="376"/>
      <c r="BO248" s="376"/>
      <c r="BP248" s="376"/>
      <c r="BQ248" s="376"/>
      <c r="BR248" s="376"/>
      <c r="BS248" s="376"/>
      <c r="BT248" s="376"/>
      <c r="BU248" s="376"/>
      <c r="BV248" s="376"/>
      <c r="BW248" s="376"/>
      <c r="BX248" s="376"/>
      <c r="BY248" s="376"/>
      <c r="BZ248" s="376"/>
    </row>
    <row r="249" spans="1:78" s="38" customFormat="1">
      <c r="A249" s="798">
        <f>A242+1</f>
        <v>169</v>
      </c>
      <c r="B249" s="804" t="s">
        <v>802</v>
      </c>
      <c r="C249" s="803" t="s">
        <v>1091</v>
      </c>
      <c r="D249" s="252"/>
      <c r="E249" s="350"/>
      <c r="F249" s="401"/>
      <c r="G249" s="401"/>
      <c r="H249" s="401"/>
      <c r="I249" s="401"/>
      <c r="J249" s="401"/>
      <c r="K249" s="401"/>
      <c r="L249" s="401"/>
      <c r="M249" s="401"/>
      <c r="N249" s="401"/>
      <c r="O249" s="401"/>
      <c r="P249" s="401"/>
      <c r="Q249" s="376"/>
      <c r="R249" s="376"/>
      <c r="S249" s="376"/>
      <c r="T249" s="376"/>
      <c r="U249" s="376"/>
      <c r="V249" s="376"/>
      <c r="W249" s="376"/>
      <c r="X249" s="376"/>
      <c r="Y249" s="376"/>
      <c r="Z249" s="376"/>
      <c r="AA249" s="376"/>
      <c r="AB249" s="376"/>
      <c r="AC249" s="376"/>
      <c r="AD249" s="376"/>
      <c r="AE249" s="376"/>
      <c r="AF249" s="376"/>
      <c r="AG249" s="376"/>
      <c r="AH249" s="376"/>
      <c r="AI249" s="376"/>
      <c r="AJ249" s="376"/>
      <c r="AK249" s="376"/>
      <c r="AL249" s="376"/>
      <c r="AM249" s="376"/>
      <c r="AN249" s="376"/>
      <c r="AO249" s="376"/>
      <c r="AP249" s="376"/>
      <c r="AQ249" s="376"/>
      <c r="AR249" s="376"/>
      <c r="AS249" s="376"/>
      <c r="AT249" s="376"/>
      <c r="AU249" s="376"/>
      <c r="AV249" s="376"/>
      <c r="AW249" s="376"/>
      <c r="AX249" s="376"/>
      <c r="AY249" s="376"/>
      <c r="AZ249" s="376"/>
      <c r="BA249" s="376"/>
      <c r="BB249" s="376"/>
      <c r="BC249" s="376"/>
      <c r="BD249" s="376"/>
      <c r="BE249" s="376"/>
      <c r="BF249" s="376"/>
      <c r="BG249" s="376"/>
      <c r="BH249" s="376"/>
      <c r="BI249" s="376"/>
      <c r="BJ249" s="376"/>
      <c r="BK249" s="376"/>
      <c r="BL249" s="376"/>
      <c r="BM249" s="376"/>
      <c r="BN249" s="376"/>
      <c r="BO249" s="376"/>
      <c r="BP249" s="376"/>
      <c r="BQ249" s="376"/>
      <c r="BR249" s="376"/>
      <c r="BS249" s="376"/>
      <c r="BT249" s="376"/>
      <c r="BU249" s="376"/>
      <c r="BV249" s="376"/>
      <c r="BW249" s="376"/>
      <c r="BX249" s="376"/>
      <c r="BY249" s="376"/>
      <c r="BZ249" s="376"/>
    </row>
    <row r="250" spans="1:78" s="38" customFormat="1">
      <c r="A250" s="798">
        <f>A249+1</f>
        <v>170</v>
      </c>
      <c r="B250" s="804" t="s">
        <v>803</v>
      </c>
      <c r="C250" s="805" t="s">
        <v>1090</v>
      </c>
      <c r="D250" s="252"/>
      <c r="E250" s="350"/>
      <c r="F250" s="401"/>
      <c r="G250" s="401"/>
      <c r="H250" s="401"/>
      <c r="I250" s="401"/>
      <c r="J250" s="401"/>
      <c r="K250" s="401"/>
      <c r="L250" s="401"/>
      <c r="M250" s="401"/>
      <c r="N250" s="401"/>
      <c r="O250" s="401"/>
      <c r="P250" s="401"/>
      <c r="Q250" s="376"/>
      <c r="R250" s="376"/>
      <c r="S250" s="376"/>
      <c r="T250" s="376"/>
      <c r="U250" s="376"/>
      <c r="V250" s="376"/>
      <c r="W250" s="376"/>
      <c r="X250" s="376"/>
      <c r="Y250" s="376"/>
      <c r="Z250" s="376"/>
      <c r="AA250" s="376"/>
      <c r="AB250" s="376"/>
      <c r="AC250" s="376"/>
      <c r="AD250" s="376"/>
      <c r="AE250" s="376"/>
      <c r="AF250" s="376"/>
      <c r="AG250" s="376"/>
      <c r="AH250" s="376"/>
      <c r="AI250" s="376"/>
      <c r="AJ250" s="376"/>
      <c r="AK250" s="376"/>
      <c r="AL250" s="376"/>
      <c r="AM250" s="376"/>
      <c r="AN250" s="376"/>
      <c r="AO250" s="376"/>
      <c r="AP250" s="376"/>
      <c r="AQ250" s="376"/>
      <c r="AR250" s="376"/>
      <c r="AS250" s="376"/>
      <c r="AT250" s="376"/>
      <c r="AU250" s="376"/>
      <c r="AV250" s="376"/>
      <c r="AW250" s="376"/>
      <c r="AX250" s="376"/>
      <c r="AY250" s="376"/>
      <c r="AZ250" s="376"/>
      <c r="BA250" s="376"/>
      <c r="BB250" s="376"/>
      <c r="BC250" s="376"/>
      <c r="BD250" s="376"/>
      <c r="BE250" s="376"/>
      <c r="BF250" s="376"/>
      <c r="BG250" s="376"/>
      <c r="BH250" s="376"/>
      <c r="BI250" s="376"/>
      <c r="BJ250" s="376"/>
      <c r="BK250" s="376"/>
      <c r="BL250" s="376"/>
      <c r="BM250" s="376"/>
      <c r="BN250" s="376"/>
      <c r="BO250" s="376"/>
      <c r="BP250" s="376"/>
      <c r="BQ250" s="376"/>
      <c r="BR250" s="376"/>
      <c r="BS250" s="376"/>
      <c r="BT250" s="376"/>
      <c r="BU250" s="376"/>
      <c r="BV250" s="376"/>
      <c r="BW250" s="376"/>
      <c r="BX250" s="376"/>
      <c r="BY250" s="376"/>
      <c r="BZ250" s="376"/>
    </row>
    <row r="251" spans="1:78" s="38" customFormat="1">
      <c r="A251" s="798">
        <f>A250+1</f>
        <v>171</v>
      </c>
      <c r="B251" s="804" t="s">
        <v>804</v>
      </c>
      <c r="C251" s="803" t="s">
        <v>1089</v>
      </c>
      <c r="D251" s="252"/>
      <c r="E251" s="350"/>
      <c r="F251" s="401"/>
      <c r="G251" s="401"/>
      <c r="H251" s="401"/>
      <c r="I251" s="401"/>
      <c r="J251" s="401"/>
      <c r="K251" s="401"/>
      <c r="L251" s="401"/>
      <c r="M251" s="401"/>
      <c r="N251" s="401"/>
      <c r="O251" s="401"/>
      <c r="P251" s="401"/>
      <c r="Q251" s="376"/>
      <c r="R251" s="376"/>
      <c r="S251" s="376"/>
      <c r="T251" s="376"/>
      <c r="U251" s="376"/>
      <c r="V251" s="376"/>
      <c r="W251" s="376"/>
      <c r="X251" s="376"/>
      <c r="Y251" s="376"/>
      <c r="Z251" s="376"/>
      <c r="AA251" s="376"/>
      <c r="AB251" s="376"/>
      <c r="AC251" s="376"/>
      <c r="AD251" s="376"/>
      <c r="AE251" s="376"/>
      <c r="AF251" s="376"/>
      <c r="AG251" s="376"/>
      <c r="AH251" s="376"/>
      <c r="AI251" s="376"/>
      <c r="AJ251" s="376"/>
      <c r="AK251" s="376"/>
      <c r="AL251" s="376"/>
      <c r="AM251" s="376"/>
      <c r="AN251" s="376"/>
      <c r="AO251" s="376"/>
      <c r="AP251" s="376"/>
      <c r="AQ251" s="376"/>
      <c r="AR251" s="376"/>
      <c r="AS251" s="376"/>
      <c r="AT251" s="376"/>
      <c r="AU251" s="376"/>
      <c r="AV251" s="376"/>
      <c r="AW251" s="376"/>
      <c r="AX251" s="376"/>
      <c r="AY251" s="376"/>
      <c r="AZ251" s="376"/>
      <c r="BA251" s="376"/>
      <c r="BB251" s="376"/>
      <c r="BC251" s="376"/>
      <c r="BD251" s="376"/>
      <c r="BE251" s="376"/>
      <c r="BF251" s="376"/>
      <c r="BG251" s="376"/>
      <c r="BH251" s="376"/>
      <c r="BI251" s="376"/>
      <c r="BJ251" s="376"/>
      <c r="BK251" s="376"/>
      <c r="BL251" s="376"/>
      <c r="BM251" s="376"/>
      <c r="BN251" s="376"/>
      <c r="BO251" s="376"/>
      <c r="BP251" s="376"/>
      <c r="BQ251" s="376"/>
      <c r="BR251" s="376"/>
      <c r="BS251" s="376"/>
      <c r="BT251" s="376"/>
      <c r="BU251" s="376"/>
      <c r="BV251" s="376"/>
      <c r="BW251" s="376"/>
      <c r="BX251" s="376"/>
      <c r="BY251" s="376"/>
      <c r="BZ251" s="376"/>
    </row>
    <row r="252" spans="1:78" s="38" customFormat="1">
      <c r="A252" s="802"/>
      <c r="B252" s="783"/>
      <c r="C252" s="782"/>
      <c r="D252" s="767"/>
      <c r="E252" s="394"/>
      <c r="F252" s="352"/>
      <c r="G252" s="352"/>
      <c r="H252" s="352"/>
      <c r="I252" s="352"/>
      <c r="J252" s="352"/>
      <c r="K252" s="352"/>
      <c r="L252" s="352"/>
      <c r="M252" s="352"/>
      <c r="N252" s="352"/>
      <c r="O252" s="376"/>
      <c r="P252" s="376"/>
      <c r="Q252" s="376"/>
      <c r="R252" s="376"/>
      <c r="S252" s="376"/>
      <c r="T252" s="376"/>
      <c r="U252" s="376"/>
      <c r="V252" s="376"/>
      <c r="W252" s="376"/>
      <c r="X252" s="376"/>
      <c r="Y252" s="376"/>
      <c r="Z252" s="376"/>
      <c r="AA252" s="376"/>
      <c r="AB252" s="376"/>
      <c r="AC252" s="376"/>
      <c r="AD252" s="376"/>
      <c r="AE252" s="376"/>
      <c r="AF252" s="376"/>
      <c r="AG252" s="376"/>
      <c r="AH252" s="376"/>
      <c r="AI252" s="376"/>
      <c r="AJ252" s="376"/>
      <c r="AK252" s="376"/>
      <c r="AL252" s="376"/>
      <c r="AM252" s="376"/>
      <c r="AN252" s="376"/>
      <c r="AO252" s="376"/>
      <c r="AP252" s="376"/>
      <c r="AQ252" s="376"/>
      <c r="AR252" s="376"/>
      <c r="AS252" s="376"/>
      <c r="AT252" s="376"/>
      <c r="AU252" s="376"/>
      <c r="AV252" s="376"/>
      <c r="AW252" s="376"/>
      <c r="AX252" s="376"/>
      <c r="AY252" s="376"/>
      <c r="AZ252" s="376"/>
      <c r="BA252" s="376"/>
      <c r="BB252" s="376"/>
      <c r="BC252" s="376"/>
      <c r="BD252" s="376"/>
      <c r="BE252" s="376"/>
      <c r="BF252" s="376"/>
      <c r="BG252" s="376"/>
      <c r="BH252" s="376"/>
      <c r="BI252" s="376"/>
      <c r="BJ252" s="376"/>
      <c r="BK252" s="376"/>
      <c r="BL252" s="376"/>
      <c r="BM252" s="376"/>
      <c r="BN252" s="376"/>
      <c r="BO252" s="376"/>
      <c r="BP252" s="376"/>
      <c r="BQ252" s="376"/>
      <c r="BR252" s="376"/>
      <c r="BS252" s="376"/>
      <c r="BT252" s="376"/>
      <c r="BU252" s="376"/>
      <c r="BV252" s="376"/>
      <c r="BW252" s="376"/>
      <c r="BX252" s="376"/>
      <c r="BY252" s="376"/>
      <c r="BZ252" s="376"/>
    </row>
    <row r="253" spans="1:78" s="38" customFormat="1" ht="30">
      <c r="A253" s="802"/>
      <c r="B253" s="801" t="s">
        <v>1088</v>
      </c>
      <c r="C253" s="800"/>
      <c r="D253" s="799"/>
      <c r="E253" s="363"/>
      <c r="F253" s="319"/>
      <c r="G253" s="319"/>
      <c r="H253" s="319"/>
      <c r="I253" s="319"/>
      <c r="J253" s="319"/>
      <c r="K253" s="319"/>
      <c r="L253" s="319"/>
      <c r="M253" s="319"/>
      <c r="N253" s="319"/>
      <c r="O253" s="319"/>
      <c r="P253" s="319"/>
      <c r="Q253" s="376"/>
      <c r="R253" s="376"/>
      <c r="S253" s="376"/>
      <c r="T253" s="376"/>
      <c r="U253" s="376"/>
      <c r="V253" s="376"/>
      <c r="W253" s="376"/>
      <c r="X253" s="376"/>
      <c r="Y253" s="376"/>
      <c r="Z253" s="376"/>
      <c r="AA253" s="376"/>
      <c r="AB253" s="376"/>
      <c r="AC253" s="376"/>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6"/>
      <c r="AY253" s="376"/>
      <c r="AZ253" s="376"/>
      <c r="BA253" s="376"/>
      <c r="BB253" s="376"/>
      <c r="BC253" s="376"/>
      <c r="BD253" s="376"/>
      <c r="BE253" s="376"/>
      <c r="BF253" s="376"/>
      <c r="BG253" s="376"/>
      <c r="BH253" s="376"/>
      <c r="BI253" s="376"/>
      <c r="BJ253" s="376"/>
      <c r="BK253" s="376"/>
      <c r="BL253" s="376"/>
      <c r="BM253" s="376"/>
      <c r="BN253" s="376"/>
      <c r="BO253" s="376"/>
      <c r="BP253" s="376"/>
      <c r="BQ253" s="376"/>
      <c r="BR253" s="376"/>
      <c r="BS253" s="376"/>
      <c r="BT253" s="376"/>
      <c r="BU253" s="376"/>
      <c r="BV253" s="376"/>
      <c r="BW253" s="376"/>
      <c r="BX253" s="376"/>
      <c r="BY253" s="376"/>
      <c r="BZ253" s="376"/>
    </row>
    <row r="254" spans="1:78" s="38" customFormat="1">
      <c r="A254" s="798">
        <f>A251+1</f>
        <v>172</v>
      </c>
      <c r="B254" s="797"/>
      <c r="C254" s="796"/>
      <c r="D254" s="795"/>
      <c r="E254" s="794"/>
      <c r="F254" s="794"/>
      <c r="G254" s="794"/>
      <c r="H254" s="794"/>
      <c r="I254" s="794"/>
      <c r="J254" s="794"/>
      <c r="K254" s="794"/>
      <c r="L254" s="794"/>
      <c r="M254" s="794"/>
      <c r="N254" s="794"/>
      <c r="O254" s="794"/>
      <c r="P254" s="793"/>
      <c r="Q254" s="376"/>
      <c r="R254" s="376"/>
      <c r="S254" s="376"/>
      <c r="T254" s="376"/>
      <c r="U254" s="376"/>
      <c r="V254" s="376"/>
      <c r="W254" s="376"/>
      <c r="X254" s="376"/>
      <c r="Y254" s="376"/>
      <c r="Z254" s="376"/>
      <c r="AA254" s="376"/>
      <c r="AB254" s="376"/>
      <c r="AC254" s="376"/>
      <c r="AD254" s="376"/>
      <c r="AE254" s="376"/>
      <c r="AF254" s="376"/>
      <c r="AG254" s="376"/>
      <c r="AH254" s="376"/>
      <c r="AI254" s="376"/>
      <c r="AJ254" s="376"/>
      <c r="AK254" s="376"/>
      <c r="AL254" s="376"/>
      <c r="AM254" s="376"/>
      <c r="AN254" s="376"/>
      <c r="AO254" s="376"/>
      <c r="AP254" s="376"/>
      <c r="AQ254" s="376"/>
      <c r="AR254" s="376"/>
      <c r="AS254" s="376"/>
      <c r="AT254" s="376"/>
      <c r="AU254" s="376"/>
      <c r="AV254" s="376"/>
      <c r="AW254" s="376"/>
      <c r="AX254" s="376"/>
      <c r="AY254" s="376"/>
      <c r="AZ254" s="376"/>
      <c r="BA254" s="376"/>
      <c r="BB254" s="376"/>
      <c r="BC254" s="376"/>
      <c r="BD254" s="376"/>
      <c r="BE254" s="376"/>
      <c r="BF254" s="376"/>
      <c r="BG254" s="376"/>
      <c r="BH254" s="376"/>
      <c r="BI254" s="376"/>
      <c r="BJ254" s="376"/>
      <c r="BK254" s="376"/>
      <c r="BL254" s="376"/>
      <c r="BM254" s="376"/>
      <c r="BN254" s="376"/>
      <c r="BO254" s="376"/>
      <c r="BP254" s="376"/>
      <c r="BQ254" s="376"/>
      <c r="BR254" s="376"/>
      <c r="BS254" s="376"/>
      <c r="BT254" s="376"/>
      <c r="BU254" s="376"/>
      <c r="BV254" s="376"/>
      <c r="BW254" s="376"/>
      <c r="BX254" s="376"/>
      <c r="BY254" s="376"/>
      <c r="BZ254" s="376"/>
    </row>
    <row r="255" spans="1:78" s="38" customFormat="1">
      <c r="A255" s="398"/>
      <c r="B255" s="792"/>
      <c r="C255" s="791"/>
      <c r="D255" s="790"/>
      <c r="E255" s="789"/>
      <c r="F255" s="789"/>
      <c r="G255" s="789"/>
      <c r="H255" s="789"/>
      <c r="I255" s="789"/>
      <c r="J255" s="789"/>
      <c r="K255" s="789"/>
      <c r="L255" s="789"/>
      <c r="M255" s="789"/>
      <c r="N255" s="789"/>
      <c r="O255" s="789"/>
      <c r="P255" s="788"/>
      <c r="Q255" s="376"/>
      <c r="R255" s="376"/>
      <c r="S255" s="376"/>
      <c r="T255" s="376"/>
      <c r="U255" s="376"/>
      <c r="V255" s="376"/>
      <c r="W255" s="376"/>
      <c r="X255" s="376"/>
      <c r="Y255" s="376"/>
      <c r="Z255" s="376"/>
      <c r="AA255" s="376"/>
      <c r="AB255" s="376"/>
      <c r="AC255" s="376"/>
      <c r="AD255" s="376"/>
      <c r="AE255" s="376"/>
      <c r="AF255" s="376"/>
      <c r="AG255" s="376"/>
      <c r="AH255" s="376"/>
      <c r="AI255" s="376"/>
      <c r="AJ255" s="376"/>
      <c r="AK255" s="376"/>
      <c r="AL255" s="376"/>
      <c r="AM255" s="376"/>
      <c r="AN255" s="376"/>
      <c r="AO255" s="376"/>
      <c r="AP255" s="376"/>
      <c r="AQ255" s="376"/>
      <c r="AR255" s="376"/>
      <c r="AS255" s="376"/>
      <c r="AT255" s="376"/>
      <c r="AU255" s="376"/>
      <c r="AV255" s="376"/>
      <c r="AW255" s="376"/>
      <c r="AX255" s="376"/>
      <c r="AY255" s="376"/>
      <c r="AZ255" s="376"/>
      <c r="BA255" s="376"/>
      <c r="BB255" s="376"/>
      <c r="BC255" s="376"/>
      <c r="BD255" s="376"/>
      <c r="BE255" s="376"/>
      <c r="BF255" s="376"/>
      <c r="BG255" s="376"/>
      <c r="BH255" s="376"/>
      <c r="BI255" s="376"/>
      <c r="BJ255" s="376"/>
      <c r="BK255" s="376"/>
      <c r="BL255" s="376"/>
      <c r="BM255" s="376"/>
      <c r="BN255" s="376"/>
      <c r="BO255" s="376"/>
      <c r="BP255" s="376"/>
      <c r="BQ255" s="376"/>
      <c r="BR255" s="376"/>
      <c r="BS255" s="376"/>
      <c r="BT255" s="376"/>
      <c r="BU255" s="376"/>
      <c r="BV255" s="376"/>
      <c r="BW255" s="376"/>
      <c r="BX255" s="376"/>
      <c r="BY255" s="376"/>
      <c r="BZ255" s="376"/>
    </row>
    <row r="256" spans="1:78" s="38" customFormat="1">
      <c r="A256" s="398"/>
      <c r="B256" s="792"/>
      <c r="C256" s="791"/>
      <c r="D256" s="790"/>
      <c r="E256" s="789"/>
      <c r="F256" s="789"/>
      <c r="G256" s="789"/>
      <c r="H256" s="789"/>
      <c r="I256" s="789"/>
      <c r="J256" s="789"/>
      <c r="K256" s="789"/>
      <c r="L256" s="789"/>
      <c r="M256" s="789"/>
      <c r="N256" s="789"/>
      <c r="O256" s="789"/>
      <c r="P256" s="788"/>
      <c r="Q256" s="376"/>
      <c r="R256" s="376"/>
      <c r="S256" s="376"/>
      <c r="T256" s="376"/>
      <c r="U256" s="376"/>
      <c r="V256" s="376"/>
      <c r="W256" s="376"/>
      <c r="X256" s="376"/>
      <c r="Y256" s="376"/>
      <c r="Z256" s="376"/>
      <c r="AA256" s="376"/>
      <c r="AB256" s="376"/>
      <c r="AC256" s="376"/>
      <c r="AD256" s="376"/>
      <c r="AE256" s="376"/>
      <c r="AF256" s="376"/>
      <c r="AG256" s="376"/>
      <c r="AH256" s="376"/>
      <c r="AI256" s="376"/>
      <c r="AJ256" s="376"/>
      <c r="AK256" s="376"/>
      <c r="AL256" s="376"/>
      <c r="AM256" s="376"/>
      <c r="AN256" s="376"/>
      <c r="AO256" s="376"/>
      <c r="AP256" s="376"/>
      <c r="AQ256" s="376"/>
      <c r="AR256" s="376"/>
      <c r="AS256" s="376"/>
      <c r="AT256" s="376"/>
      <c r="AU256" s="376"/>
      <c r="AV256" s="376"/>
      <c r="AW256" s="376"/>
      <c r="AX256" s="376"/>
      <c r="AY256" s="376"/>
      <c r="AZ256" s="376"/>
      <c r="BA256" s="376"/>
      <c r="BB256" s="376"/>
      <c r="BC256" s="376"/>
      <c r="BD256" s="376"/>
      <c r="BE256" s="376"/>
      <c r="BF256" s="376"/>
      <c r="BG256" s="376"/>
      <c r="BH256" s="376"/>
      <c r="BI256" s="376"/>
      <c r="BJ256" s="376"/>
      <c r="BK256" s="376"/>
      <c r="BL256" s="376"/>
      <c r="BM256" s="376"/>
      <c r="BN256" s="376"/>
      <c r="BO256" s="376"/>
      <c r="BP256" s="376"/>
      <c r="BQ256" s="376"/>
      <c r="BR256" s="376"/>
      <c r="BS256" s="376"/>
      <c r="BT256" s="376"/>
      <c r="BU256" s="376"/>
      <c r="BV256" s="376"/>
      <c r="BW256" s="376"/>
      <c r="BX256" s="376"/>
      <c r="BY256" s="376"/>
      <c r="BZ256" s="376"/>
    </row>
    <row r="257" spans="1:78" s="38" customFormat="1">
      <c r="A257" s="770"/>
      <c r="B257" s="787"/>
      <c r="C257" s="785"/>
      <c r="D257" s="786"/>
      <c r="E257" s="785"/>
      <c r="F257" s="785"/>
      <c r="G257" s="785"/>
      <c r="H257" s="785"/>
      <c r="I257" s="785"/>
      <c r="J257" s="785"/>
      <c r="K257" s="785"/>
      <c r="L257" s="785"/>
      <c r="M257" s="785"/>
      <c r="N257" s="785"/>
      <c r="O257" s="785"/>
      <c r="P257" s="784"/>
      <c r="Q257" s="376"/>
      <c r="R257" s="376"/>
      <c r="S257" s="376"/>
      <c r="T257" s="376"/>
      <c r="U257" s="376"/>
      <c r="V257" s="376"/>
      <c r="W257" s="376"/>
      <c r="X257" s="376"/>
      <c r="Y257" s="376"/>
      <c r="Z257" s="376"/>
      <c r="AA257" s="376"/>
      <c r="AB257" s="376"/>
      <c r="AC257" s="376"/>
      <c r="AD257" s="376"/>
      <c r="AE257" s="376"/>
      <c r="AF257" s="376"/>
      <c r="AG257" s="376"/>
      <c r="AH257" s="376"/>
      <c r="AI257" s="376"/>
      <c r="AJ257" s="376"/>
      <c r="AK257" s="376"/>
      <c r="AL257" s="376"/>
      <c r="AM257" s="376"/>
      <c r="AN257" s="376"/>
      <c r="AO257" s="376"/>
      <c r="AP257" s="376"/>
      <c r="AQ257" s="376"/>
      <c r="AR257" s="376"/>
      <c r="AS257" s="376"/>
      <c r="AT257" s="376"/>
      <c r="AU257" s="376"/>
      <c r="AV257" s="376"/>
      <c r="AW257" s="376"/>
      <c r="AX257" s="376"/>
      <c r="AY257" s="376"/>
      <c r="AZ257" s="376"/>
      <c r="BA257" s="376"/>
      <c r="BB257" s="376"/>
      <c r="BC257" s="376"/>
      <c r="BD257" s="376"/>
      <c r="BE257" s="376"/>
      <c r="BF257" s="376"/>
      <c r="BG257" s="376"/>
      <c r="BH257" s="376"/>
      <c r="BI257" s="376"/>
      <c r="BJ257" s="376"/>
      <c r="BK257" s="376"/>
      <c r="BL257" s="376"/>
      <c r="BM257" s="376"/>
      <c r="BN257" s="376"/>
      <c r="BO257" s="376"/>
      <c r="BP257" s="376"/>
      <c r="BQ257" s="376"/>
      <c r="BR257" s="376"/>
      <c r="BS257" s="376"/>
      <c r="BT257" s="376"/>
      <c r="BU257" s="376"/>
      <c r="BV257" s="376"/>
      <c r="BW257" s="376"/>
      <c r="BX257" s="376"/>
      <c r="BY257" s="376"/>
      <c r="BZ257" s="376"/>
    </row>
    <row r="258" spans="1:78" s="38" customFormat="1">
      <c r="A258" s="770"/>
      <c r="B258" s="783"/>
      <c r="C258" s="782"/>
      <c r="D258" s="767"/>
      <c r="E258" s="394"/>
      <c r="F258" s="352"/>
      <c r="G258" s="352"/>
      <c r="H258" s="352"/>
      <c r="I258" s="352"/>
      <c r="J258" s="352"/>
      <c r="K258" s="352"/>
      <c r="L258" s="352"/>
      <c r="M258" s="352"/>
      <c r="N258" s="352"/>
      <c r="O258" s="376"/>
      <c r="P258" s="376"/>
      <c r="Q258" s="376"/>
      <c r="R258" s="376"/>
      <c r="S258" s="376"/>
      <c r="T258" s="376"/>
      <c r="U258" s="376"/>
      <c r="V258" s="376"/>
      <c r="W258" s="376"/>
      <c r="X258" s="376"/>
      <c r="Y258" s="376"/>
      <c r="Z258" s="376"/>
      <c r="AA258" s="376"/>
      <c r="AB258" s="376"/>
      <c r="AC258" s="376"/>
      <c r="AD258" s="376"/>
      <c r="AE258" s="376"/>
      <c r="AF258" s="376"/>
      <c r="AG258" s="376"/>
      <c r="AH258" s="376"/>
      <c r="AI258" s="376"/>
      <c r="AJ258" s="376"/>
      <c r="AK258" s="376"/>
      <c r="AL258" s="376"/>
      <c r="AM258" s="376"/>
      <c r="AN258" s="376"/>
      <c r="AO258" s="376"/>
      <c r="AP258" s="376"/>
      <c r="AQ258" s="376"/>
      <c r="AR258" s="376"/>
      <c r="AS258" s="376"/>
      <c r="AT258" s="376"/>
      <c r="AU258" s="376"/>
      <c r="AV258" s="376"/>
      <c r="AW258" s="376"/>
      <c r="AX258" s="376"/>
      <c r="AY258" s="376"/>
      <c r="AZ258" s="376"/>
      <c r="BA258" s="376"/>
      <c r="BB258" s="376"/>
      <c r="BC258" s="376"/>
      <c r="BD258" s="376"/>
      <c r="BE258" s="376"/>
      <c r="BF258" s="376"/>
      <c r="BG258" s="376"/>
      <c r="BH258" s="376"/>
      <c r="BI258" s="376"/>
      <c r="BJ258" s="376"/>
      <c r="BK258" s="376"/>
      <c r="BL258" s="376"/>
      <c r="BM258" s="376"/>
      <c r="BN258" s="376"/>
      <c r="BO258" s="376"/>
      <c r="BP258" s="376"/>
      <c r="BQ258" s="376"/>
      <c r="BR258" s="376"/>
      <c r="BS258" s="376"/>
      <c r="BT258" s="376"/>
      <c r="BU258" s="376"/>
      <c r="BV258" s="376"/>
      <c r="BW258" s="376"/>
      <c r="BX258" s="376"/>
      <c r="BY258" s="376"/>
      <c r="BZ258" s="376"/>
    </row>
    <row r="259" spans="1:78" s="38" customFormat="1" ht="30">
      <c r="A259" s="781"/>
      <c r="B259" s="780" t="s">
        <v>229</v>
      </c>
      <c r="C259" s="779"/>
      <c r="D259" s="767"/>
      <c r="E259" s="394"/>
      <c r="F259" s="352"/>
      <c r="G259" s="352"/>
      <c r="H259" s="352"/>
      <c r="I259" s="352"/>
      <c r="J259" s="352"/>
      <c r="K259" s="352"/>
      <c r="L259" s="352"/>
      <c r="M259" s="352"/>
      <c r="N259" s="352"/>
      <c r="O259" s="376"/>
      <c r="P259" s="376"/>
      <c r="Q259" s="376"/>
      <c r="R259" s="376"/>
      <c r="S259" s="376"/>
      <c r="T259" s="376"/>
      <c r="U259" s="376"/>
      <c r="V259" s="376"/>
      <c r="W259" s="376"/>
      <c r="X259" s="376"/>
      <c r="Y259" s="376"/>
      <c r="Z259" s="376"/>
      <c r="AA259" s="376"/>
      <c r="AB259" s="376"/>
      <c r="AC259" s="376"/>
      <c r="AD259" s="376"/>
      <c r="AE259" s="376"/>
      <c r="AF259" s="376"/>
      <c r="AG259" s="376"/>
      <c r="AH259" s="376"/>
      <c r="AI259" s="376"/>
      <c r="AJ259" s="376"/>
      <c r="AK259" s="376"/>
      <c r="AL259" s="376"/>
      <c r="AM259" s="376"/>
      <c r="AN259" s="376"/>
      <c r="AO259" s="376"/>
      <c r="AP259" s="376"/>
      <c r="AQ259" s="376"/>
      <c r="AR259" s="376"/>
      <c r="AS259" s="376"/>
      <c r="AT259" s="376"/>
      <c r="AU259" s="376"/>
      <c r="AV259" s="376"/>
      <c r="AW259" s="376"/>
      <c r="AX259" s="376"/>
      <c r="AY259" s="376"/>
      <c r="AZ259" s="376"/>
      <c r="BA259" s="376"/>
      <c r="BB259" s="376"/>
      <c r="BC259" s="376"/>
      <c r="BD259" s="376"/>
      <c r="BE259" s="376"/>
      <c r="BF259" s="376"/>
      <c r="BG259" s="376"/>
      <c r="BH259" s="376"/>
      <c r="BI259" s="376"/>
      <c r="BJ259" s="376"/>
      <c r="BK259" s="376"/>
      <c r="BL259" s="376"/>
      <c r="BM259" s="376"/>
      <c r="BN259" s="376"/>
      <c r="BO259" s="376"/>
      <c r="BP259" s="376"/>
      <c r="BQ259" s="376"/>
      <c r="BR259" s="376"/>
      <c r="BS259" s="376"/>
      <c r="BT259" s="376"/>
      <c r="BU259" s="376"/>
      <c r="BV259" s="376"/>
      <c r="BW259" s="376"/>
      <c r="BX259" s="376"/>
      <c r="BY259" s="376"/>
      <c r="BZ259" s="376"/>
    </row>
    <row r="260" spans="1:78" s="21" customFormat="1">
      <c r="A260" s="778"/>
      <c r="B260" s="777" t="s">
        <v>152</v>
      </c>
      <c r="C260" s="776"/>
      <c r="D260" s="775"/>
      <c r="E260" s="41" t="b">
        <f t="shared" ref="E260:N260" si="46">E41=E213</f>
        <v>1</v>
      </c>
      <c r="F260" s="41" t="b">
        <f t="shared" si="46"/>
        <v>1</v>
      </c>
      <c r="G260" s="41" t="b">
        <f t="shared" si="46"/>
        <v>1</v>
      </c>
      <c r="H260" s="41" t="b">
        <f t="shared" si="46"/>
        <v>1</v>
      </c>
      <c r="I260" s="41" t="b">
        <f t="shared" si="46"/>
        <v>1</v>
      </c>
      <c r="J260" s="41" t="b">
        <f t="shared" si="46"/>
        <v>1</v>
      </c>
      <c r="K260" s="41" t="b">
        <f t="shared" si="46"/>
        <v>1</v>
      </c>
      <c r="L260" s="41" t="b">
        <f t="shared" si="46"/>
        <v>1</v>
      </c>
      <c r="M260" s="41" t="b">
        <f t="shared" si="46"/>
        <v>1</v>
      </c>
      <c r="N260" s="41" t="b">
        <f t="shared" si="46"/>
        <v>1</v>
      </c>
      <c r="O260" s="320"/>
      <c r="P260" s="320"/>
      <c r="Q260" s="320"/>
      <c r="R260" s="320"/>
      <c r="S260" s="320"/>
      <c r="T260" s="320"/>
      <c r="U260" s="320"/>
      <c r="V260" s="320"/>
      <c r="W260" s="320"/>
      <c r="X260" s="320"/>
      <c r="Y260" s="320"/>
      <c r="Z260" s="320"/>
      <c r="AA260" s="320"/>
      <c r="AB260" s="320"/>
      <c r="AC260" s="320"/>
      <c r="AD260" s="320"/>
      <c r="AE260" s="320"/>
      <c r="AF260" s="320"/>
      <c r="AG260" s="320"/>
      <c r="AH260" s="320"/>
      <c r="AI260" s="320"/>
      <c r="AJ260" s="320"/>
      <c r="AK260" s="320"/>
      <c r="AL260" s="320"/>
      <c r="AM260" s="320"/>
      <c r="AN260" s="320"/>
      <c r="AO260" s="320"/>
      <c r="AP260" s="320"/>
      <c r="AQ260" s="320"/>
      <c r="AR260" s="320"/>
      <c r="AS260" s="320"/>
      <c r="AT260" s="320"/>
      <c r="AU260" s="320"/>
      <c r="AV260" s="320"/>
      <c r="AW260" s="320"/>
      <c r="AX260" s="320"/>
      <c r="AY260" s="320"/>
      <c r="AZ260" s="320"/>
      <c r="BA260" s="320"/>
      <c r="BB260" s="320"/>
      <c r="BC260" s="320"/>
      <c r="BD260" s="320"/>
      <c r="BE260" s="320"/>
      <c r="BF260" s="320"/>
      <c r="BG260" s="320"/>
      <c r="BH260" s="320"/>
      <c r="BI260" s="320"/>
      <c r="BJ260" s="320"/>
      <c r="BK260" s="320"/>
      <c r="BL260" s="320"/>
      <c r="BM260" s="320"/>
      <c r="BN260" s="320"/>
      <c r="BO260" s="320"/>
      <c r="BP260" s="320"/>
      <c r="BQ260" s="320"/>
      <c r="BR260" s="320"/>
      <c r="BS260" s="320"/>
      <c r="BT260" s="320"/>
      <c r="BU260" s="320"/>
      <c r="BV260" s="320"/>
      <c r="BW260" s="320"/>
      <c r="BX260" s="320"/>
      <c r="BY260" s="320"/>
      <c r="BZ260" s="320"/>
    </row>
    <row r="261" spans="1:78">
      <c r="A261" s="402"/>
      <c r="B261" s="774"/>
      <c r="C261" s="773"/>
      <c r="D261" s="772"/>
      <c r="E261" s="403"/>
      <c r="F261" s="343"/>
      <c r="G261" s="343"/>
      <c r="H261" s="343"/>
      <c r="I261" s="343"/>
      <c r="J261" s="343"/>
      <c r="K261" s="343"/>
      <c r="L261" s="343"/>
      <c r="M261" s="343"/>
      <c r="N261" s="343"/>
      <c r="O261" s="343"/>
      <c r="P261" s="343"/>
    </row>
    <row r="265" spans="1:78">
      <c r="A265" s="771" t="s">
        <v>258</v>
      </c>
    </row>
    <row r="266" spans="1:78">
      <c r="A266" s="771" t="s">
        <v>259</v>
      </c>
    </row>
  </sheetData>
  <mergeCells count="4">
    <mergeCell ref="A1:R1"/>
    <mergeCell ref="A2:R2"/>
    <mergeCell ref="F3:N3"/>
    <mergeCell ref="P3:R3"/>
  </mergeCells>
  <conditionalFormatting sqref="E260:R260">
    <cfRule type="cellIs" dxfId="3" priority="1" operator="equal">
      <formula>FALSE</formula>
    </cfRule>
  </conditionalFormatting>
  <dataValidations count="3">
    <dataValidation type="list" allowBlank="1" showInputMessage="1" showErrorMessage="1" sqref="E190:N190">
      <formula1>$P$190:$Q$190</formula1>
    </dataValidation>
    <dataValidation type="list" allowBlank="1" showInputMessage="1" showErrorMessage="1" sqref="G57">
      <formula1>$F$56:$F$57</formula1>
    </dataValidation>
    <dataValidation type="list" allowBlank="1" showInputMessage="1" showErrorMessage="1" sqref="E57">
      <formula1>"1,0"</formula1>
    </dataValidation>
  </dataValidations>
  <printOptions horizontalCentered="1"/>
  <pageMargins left="0.25" right="0.25" top="0.5" bottom="0.5" header="0.3" footer="0.3"/>
  <pageSetup scale="21" fitToHeight="2" orientation="landscape" r:id="rId1"/>
  <headerFooter>
    <oddFooter>&amp;A</oddFooter>
  </headerFooter>
  <rowBreaks count="1" manualBreakCount="1">
    <brk id="174"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Z163"/>
  <sheetViews>
    <sheetView showGridLines="0" view="pageBreakPreview" topLeftCell="A132" zoomScale="85" zoomScaleNormal="85" zoomScaleSheetLayoutView="85" workbookViewId="0">
      <selection activeCell="C31" sqref="C31"/>
    </sheetView>
  </sheetViews>
  <sheetFormatPr defaultColWidth="9.140625" defaultRowHeight="15"/>
  <cols>
    <col min="1" max="1" width="5.5703125" style="320" customWidth="1"/>
    <col min="2" max="2" width="47.28515625" style="320" customWidth="1"/>
    <col min="3" max="12" width="8.7109375" style="320" customWidth="1"/>
    <col min="13" max="78" width="9.140625" style="319"/>
    <col min="79" max="16384" width="9.140625" style="61"/>
  </cols>
  <sheetData>
    <row r="1" spans="1:12" ht="15.75" customHeight="1">
      <c r="B1" s="323"/>
      <c r="C1" s="253"/>
      <c r="D1" s="1015" t="s">
        <v>27</v>
      </c>
      <c r="E1" s="1015"/>
      <c r="F1" s="1015"/>
      <c r="G1" s="1015"/>
      <c r="H1" s="1015"/>
      <c r="I1" s="1015"/>
      <c r="J1" s="1015"/>
      <c r="K1" s="1015"/>
      <c r="L1" s="1015"/>
    </row>
    <row r="2" spans="1:12" ht="15.75" thickBot="1">
      <c r="A2" s="171" t="s">
        <v>102</v>
      </c>
      <c r="B2" s="334"/>
      <c r="C2" s="254" t="s">
        <v>1072</v>
      </c>
      <c r="D2" s="119" t="s">
        <v>700</v>
      </c>
      <c r="E2" s="119" t="s">
        <v>701</v>
      </c>
      <c r="F2" s="119" t="s">
        <v>702</v>
      </c>
      <c r="G2" s="119" t="s">
        <v>703</v>
      </c>
      <c r="H2" s="119" t="s">
        <v>704</v>
      </c>
      <c r="I2" s="119" t="s">
        <v>705</v>
      </c>
      <c r="J2" s="119" t="s">
        <v>706</v>
      </c>
      <c r="K2" s="119" t="s">
        <v>707</v>
      </c>
      <c r="L2" s="119" t="s">
        <v>708</v>
      </c>
    </row>
    <row r="3" spans="1:12" ht="18" customHeight="1" thickTop="1">
      <c r="A3" s="336"/>
      <c r="B3" s="263" t="s">
        <v>358</v>
      </c>
    </row>
    <row r="4" spans="1:12" ht="18" customHeight="1">
      <c r="A4" s="50">
        <v>1</v>
      </c>
      <c r="B4" s="264" t="s">
        <v>254</v>
      </c>
      <c r="C4" s="169"/>
      <c r="D4" s="169"/>
      <c r="E4" s="169"/>
      <c r="F4" s="169"/>
      <c r="G4" s="169"/>
      <c r="H4" s="169"/>
      <c r="I4" s="169"/>
      <c r="J4" s="169"/>
      <c r="K4" s="169"/>
      <c r="L4" s="169"/>
    </row>
    <row r="5" spans="1:12" ht="18" customHeight="1">
      <c r="A5" s="50">
        <f>A4+1</f>
        <v>2</v>
      </c>
      <c r="B5" s="264" t="s">
        <v>248</v>
      </c>
      <c r="C5" s="169"/>
      <c r="D5" s="169"/>
      <c r="E5" s="169"/>
      <c r="F5" s="169"/>
      <c r="G5" s="169"/>
      <c r="H5" s="169"/>
      <c r="I5" s="169"/>
      <c r="J5" s="169"/>
      <c r="K5" s="169"/>
      <c r="L5" s="169"/>
    </row>
    <row r="6" spans="1:12" ht="18" customHeight="1">
      <c r="A6" s="50">
        <f t="shared" ref="A6:A11" si="0">A5+1</f>
        <v>3</v>
      </c>
      <c r="B6" s="264" t="s">
        <v>249</v>
      </c>
      <c r="C6" s="169"/>
      <c r="D6" s="169"/>
      <c r="E6" s="169"/>
      <c r="F6" s="169"/>
      <c r="G6" s="169"/>
      <c r="H6" s="169"/>
      <c r="I6" s="169"/>
      <c r="J6" s="169"/>
      <c r="K6" s="169"/>
      <c r="L6" s="169"/>
    </row>
    <row r="7" spans="1:12" ht="18" customHeight="1">
      <c r="A7" s="50">
        <f t="shared" si="0"/>
        <v>4</v>
      </c>
      <c r="B7" s="264" t="s">
        <v>250</v>
      </c>
      <c r="C7" s="169"/>
      <c r="D7" s="169"/>
      <c r="E7" s="169"/>
      <c r="F7" s="169"/>
      <c r="G7" s="169"/>
      <c r="H7" s="169"/>
      <c r="I7" s="169"/>
      <c r="J7" s="169"/>
      <c r="K7" s="169"/>
      <c r="L7" s="169"/>
    </row>
    <row r="8" spans="1:12" ht="18" customHeight="1">
      <c r="A8" s="50">
        <f t="shared" si="0"/>
        <v>5</v>
      </c>
      <c r="B8" s="264" t="s">
        <v>251</v>
      </c>
      <c r="C8" s="169"/>
      <c r="D8" s="169"/>
      <c r="E8" s="169"/>
      <c r="F8" s="169"/>
      <c r="G8" s="169"/>
      <c r="H8" s="169"/>
      <c r="I8" s="169"/>
      <c r="J8" s="169"/>
      <c r="K8" s="169"/>
      <c r="L8" s="169"/>
    </row>
    <row r="9" spans="1:12" ht="18" customHeight="1">
      <c r="A9" s="50">
        <f t="shared" si="0"/>
        <v>6</v>
      </c>
      <c r="B9" s="264" t="s">
        <v>291</v>
      </c>
      <c r="C9" s="169"/>
      <c r="D9" s="169"/>
      <c r="E9" s="169"/>
      <c r="F9" s="169"/>
      <c r="G9" s="169"/>
      <c r="H9" s="169"/>
      <c r="I9" s="169"/>
      <c r="J9" s="169"/>
      <c r="K9" s="169"/>
      <c r="L9" s="169"/>
    </row>
    <row r="10" spans="1:12" ht="18" customHeight="1">
      <c r="A10" s="50">
        <f t="shared" si="0"/>
        <v>7</v>
      </c>
      <c r="B10" s="265" t="s">
        <v>423</v>
      </c>
      <c r="C10" s="169"/>
      <c r="D10" s="168"/>
      <c r="E10" s="168"/>
      <c r="F10" s="168"/>
      <c r="G10" s="168"/>
      <c r="H10" s="168"/>
      <c r="I10" s="168"/>
      <c r="J10" s="168"/>
      <c r="K10" s="168"/>
      <c r="L10" s="168"/>
    </row>
    <row r="11" spans="1:12" ht="18" customHeight="1">
      <c r="A11" s="50">
        <f t="shared" si="0"/>
        <v>8</v>
      </c>
      <c r="B11" s="265" t="s">
        <v>424</v>
      </c>
      <c r="C11" s="169"/>
      <c r="D11" s="168"/>
      <c r="E11" s="168"/>
      <c r="F11" s="168"/>
      <c r="G11" s="168"/>
      <c r="H11" s="168"/>
      <c r="I11" s="168"/>
      <c r="J11" s="168"/>
      <c r="K11" s="168"/>
      <c r="L11" s="168"/>
    </row>
    <row r="12" spans="1:12" ht="18" customHeight="1">
      <c r="A12" s="336"/>
      <c r="B12" s="263" t="s">
        <v>359</v>
      </c>
    </row>
    <row r="13" spans="1:12" ht="18" customHeight="1">
      <c r="A13" s="50">
        <f>A11+1</f>
        <v>9</v>
      </c>
      <c r="B13" s="264" t="s">
        <v>254</v>
      </c>
      <c r="C13" s="169"/>
      <c r="D13" s="169"/>
      <c r="E13" s="169"/>
      <c r="F13" s="169"/>
      <c r="G13" s="169"/>
      <c r="H13" s="169"/>
      <c r="I13" s="169"/>
      <c r="J13" s="169"/>
      <c r="K13" s="169"/>
      <c r="L13" s="169"/>
    </row>
    <row r="14" spans="1:12" ht="18" customHeight="1">
      <c r="A14" s="50">
        <f>A13+1</f>
        <v>10</v>
      </c>
      <c r="B14" s="264" t="s">
        <v>248</v>
      </c>
      <c r="C14" s="169"/>
      <c r="D14" s="169"/>
      <c r="E14" s="169"/>
      <c r="F14" s="169"/>
      <c r="G14" s="169"/>
      <c r="H14" s="169"/>
      <c r="I14" s="169"/>
      <c r="J14" s="169"/>
      <c r="K14" s="169"/>
      <c r="L14" s="169"/>
    </row>
    <row r="15" spans="1:12" ht="18" customHeight="1">
      <c r="A15" s="50">
        <f t="shared" ref="A15:A20" si="1">A14+1</f>
        <v>11</v>
      </c>
      <c r="B15" s="264" t="s">
        <v>249</v>
      </c>
      <c r="C15" s="169"/>
      <c r="D15" s="169"/>
      <c r="E15" s="169"/>
      <c r="F15" s="169"/>
      <c r="G15" s="169"/>
      <c r="H15" s="169"/>
      <c r="I15" s="169"/>
      <c r="J15" s="169"/>
      <c r="K15" s="169"/>
      <c r="L15" s="169"/>
    </row>
    <row r="16" spans="1:12" ht="18" customHeight="1">
      <c r="A16" s="50">
        <f t="shared" si="1"/>
        <v>12</v>
      </c>
      <c r="B16" s="264" t="s">
        <v>250</v>
      </c>
      <c r="C16" s="169"/>
      <c r="D16" s="169"/>
      <c r="E16" s="169"/>
      <c r="F16" s="169"/>
      <c r="G16" s="169"/>
      <c r="H16" s="169"/>
      <c r="I16" s="169"/>
      <c r="J16" s="169"/>
      <c r="K16" s="169"/>
      <c r="L16" s="169"/>
    </row>
    <row r="17" spans="1:12" ht="18" customHeight="1">
      <c r="A17" s="50">
        <f t="shared" si="1"/>
        <v>13</v>
      </c>
      <c r="B17" s="264" t="s">
        <v>251</v>
      </c>
      <c r="C17" s="169"/>
      <c r="D17" s="169"/>
      <c r="E17" s="169"/>
      <c r="F17" s="169"/>
      <c r="G17" s="169"/>
      <c r="H17" s="169"/>
      <c r="I17" s="169"/>
      <c r="J17" s="169"/>
      <c r="K17" s="169"/>
      <c r="L17" s="169"/>
    </row>
    <row r="18" spans="1:12" ht="18" customHeight="1">
      <c r="A18" s="50">
        <f t="shared" si="1"/>
        <v>14</v>
      </c>
      <c r="B18" s="264" t="s">
        <v>291</v>
      </c>
      <c r="C18" s="169"/>
      <c r="D18" s="169"/>
      <c r="E18" s="169"/>
      <c r="F18" s="169"/>
      <c r="G18" s="169"/>
      <c r="H18" s="169"/>
      <c r="I18" s="169"/>
      <c r="J18" s="169"/>
      <c r="K18" s="169"/>
      <c r="L18" s="169"/>
    </row>
    <row r="19" spans="1:12" ht="18" customHeight="1">
      <c r="A19" s="50">
        <f t="shared" si="1"/>
        <v>15</v>
      </c>
      <c r="B19" s="265" t="s">
        <v>423</v>
      </c>
      <c r="C19" s="169"/>
      <c r="D19" s="168"/>
      <c r="E19" s="168"/>
      <c r="F19" s="168"/>
      <c r="G19" s="168"/>
      <c r="H19" s="168"/>
      <c r="I19" s="168"/>
      <c r="J19" s="168"/>
      <c r="K19" s="168"/>
      <c r="L19" s="168"/>
    </row>
    <row r="20" spans="1:12" ht="18" customHeight="1">
      <c r="A20" s="50">
        <f t="shared" si="1"/>
        <v>16</v>
      </c>
      <c r="B20" s="265" t="s">
        <v>424</v>
      </c>
      <c r="C20" s="169"/>
      <c r="D20" s="168"/>
      <c r="E20" s="168"/>
      <c r="F20" s="168"/>
      <c r="G20" s="168"/>
      <c r="H20" s="168"/>
      <c r="I20" s="168"/>
      <c r="J20" s="168"/>
      <c r="K20" s="168"/>
      <c r="L20" s="168"/>
    </row>
    <row r="21" spans="1:12" ht="18" customHeight="1">
      <c r="B21" s="266" t="s">
        <v>360</v>
      </c>
    </row>
    <row r="22" spans="1:12" ht="18" customHeight="1">
      <c r="A22" s="50">
        <f>A20+1</f>
        <v>17</v>
      </c>
      <c r="B22" s="264" t="s">
        <v>254</v>
      </c>
      <c r="C22" s="169"/>
      <c r="D22" s="169"/>
      <c r="E22" s="169"/>
      <c r="F22" s="169"/>
      <c r="G22" s="169"/>
      <c r="H22" s="169"/>
      <c r="I22" s="169"/>
      <c r="J22" s="169"/>
      <c r="K22" s="169"/>
      <c r="L22" s="169"/>
    </row>
    <row r="23" spans="1:12" ht="18" customHeight="1">
      <c r="A23" s="50">
        <f>A22+1</f>
        <v>18</v>
      </c>
      <c r="B23" s="264" t="s">
        <v>248</v>
      </c>
      <c r="C23" s="169"/>
      <c r="D23" s="169"/>
      <c r="E23" s="169"/>
      <c r="F23" s="169"/>
      <c r="G23" s="169"/>
      <c r="H23" s="169"/>
      <c r="I23" s="169"/>
      <c r="J23" s="169"/>
      <c r="K23" s="169"/>
      <c r="L23" s="169"/>
    </row>
    <row r="24" spans="1:12" ht="18" customHeight="1">
      <c r="A24" s="50">
        <f t="shared" ref="A24:A29" si="2">A23+1</f>
        <v>19</v>
      </c>
      <c r="B24" s="264" t="s">
        <v>249</v>
      </c>
      <c r="C24" s="169"/>
      <c r="D24" s="169"/>
      <c r="E24" s="169"/>
      <c r="F24" s="169"/>
      <c r="G24" s="169"/>
      <c r="H24" s="169"/>
      <c r="I24" s="169"/>
      <c r="J24" s="169"/>
      <c r="K24" s="169"/>
      <c r="L24" s="169"/>
    </row>
    <row r="25" spans="1:12" ht="18" customHeight="1">
      <c r="A25" s="50">
        <f t="shared" si="2"/>
        <v>20</v>
      </c>
      <c r="B25" s="264" t="s">
        <v>250</v>
      </c>
      <c r="C25" s="169"/>
      <c r="D25" s="169"/>
      <c r="E25" s="169"/>
      <c r="F25" s="169"/>
      <c r="G25" s="169"/>
      <c r="H25" s="169"/>
      <c r="I25" s="169"/>
      <c r="J25" s="169"/>
      <c r="K25" s="169"/>
      <c r="L25" s="169"/>
    </row>
    <row r="26" spans="1:12" ht="18" customHeight="1">
      <c r="A26" s="50">
        <f t="shared" si="2"/>
        <v>21</v>
      </c>
      <c r="B26" s="264" t="s">
        <v>251</v>
      </c>
      <c r="C26" s="169"/>
      <c r="D26" s="169"/>
      <c r="E26" s="169"/>
      <c r="F26" s="169"/>
      <c r="G26" s="169"/>
      <c r="H26" s="169"/>
      <c r="I26" s="169"/>
      <c r="J26" s="169"/>
      <c r="K26" s="169"/>
      <c r="L26" s="169"/>
    </row>
    <row r="27" spans="1:12" ht="18" customHeight="1">
      <c r="A27" s="50">
        <f t="shared" si="2"/>
        <v>22</v>
      </c>
      <c r="B27" s="264" t="s">
        <v>291</v>
      </c>
      <c r="C27" s="169"/>
      <c r="D27" s="169"/>
      <c r="E27" s="169"/>
      <c r="F27" s="169"/>
      <c r="G27" s="169"/>
      <c r="H27" s="169"/>
      <c r="I27" s="169"/>
      <c r="J27" s="169"/>
      <c r="K27" s="169"/>
      <c r="L27" s="169"/>
    </row>
    <row r="28" spans="1:12" ht="18" customHeight="1">
      <c r="A28" s="50">
        <f t="shared" si="2"/>
        <v>23</v>
      </c>
      <c r="B28" s="265" t="s">
        <v>423</v>
      </c>
      <c r="C28" s="169"/>
      <c r="D28" s="168"/>
      <c r="E28" s="168"/>
      <c r="F28" s="168"/>
      <c r="G28" s="168"/>
      <c r="H28" s="168"/>
      <c r="I28" s="168"/>
      <c r="J28" s="168"/>
      <c r="K28" s="168"/>
      <c r="L28" s="168"/>
    </row>
    <row r="29" spans="1:12" ht="18" customHeight="1">
      <c r="A29" s="50">
        <f t="shared" si="2"/>
        <v>24</v>
      </c>
      <c r="B29" s="265" t="s">
        <v>424</v>
      </c>
      <c r="C29" s="169"/>
      <c r="D29" s="168"/>
      <c r="E29" s="168"/>
      <c r="F29" s="168"/>
      <c r="G29" s="168"/>
      <c r="H29" s="168"/>
      <c r="I29" s="168"/>
      <c r="J29" s="168"/>
      <c r="K29" s="168"/>
      <c r="L29" s="168"/>
    </row>
    <row r="30" spans="1:12" ht="18" customHeight="1">
      <c r="B30" s="263" t="s">
        <v>361</v>
      </c>
    </row>
    <row r="31" spans="1:12" ht="18" customHeight="1">
      <c r="A31" s="50">
        <f>A29+1</f>
        <v>25</v>
      </c>
      <c r="B31" s="264" t="s">
        <v>254</v>
      </c>
      <c r="C31" s="168">
        <f>SUM(C32:C34)</f>
        <v>0</v>
      </c>
      <c r="D31" s="168">
        <f t="shared" ref="D31:L31" si="3">SUM(D32:D34)</f>
        <v>0</v>
      </c>
      <c r="E31" s="168">
        <f t="shared" si="3"/>
        <v>0</v>
      </c>
      <c r="F31" s="168">
        <f t="shared" si="3"/>
        <v>0</v>
      </c>
      <c r="G31" s="168">
        <f t="shared" si="3"/>
        <v>0</v>
      </c>
      <c r="H31" s="168">
        <f t="shared" si="3"/>
        <v>0</v>
      </c>
      <c r="I31" s="168">
        <f t="shared" si="3"/>
        <v>0</v>
      </c>
      <c r="J31" s="168">
        <f t="shared" si="3"/>
        <v>0</v>
      </c>
      <c r="K31" s="168">
        <f t="shared" si="3"/>
        <v>0</v>
      </c>
      <c r="L31" s="168">
        <f t="shared" si="3"/>
        <v>0</v>
      </c>
    </row>
    <row r="32" spans="1:12" ht="18" customHeight="1">
      <c r="A32" s="165">
        <f t="shared" ref="A32:A40" si="4">A31+1</f>
        <v>26</v>
      </c>
      <c r="B32" s="250" t="s">
        <v>799</v>
      </c>
      <c r="C32" s="169"/>
      <c r="D32" s="169"/>
      <c r="E32" s="169"/>
      <c r="F32" s="169"/>
      <c r="G32" s="169"/>
      <c r="H32" s="169"/>
      <c r="I32" s="169"/>
      <c r="J32" s="169"/>
      <c r="K32" s="169"/>
      <c r="L32" s="169"/>
    </row>
    <row r="33" spans="1:12" ht="18" customHeight="1">
      <c r="A33" s="165">
        <f t="shared" si="4"/>
        <v>27</v>
      </c>
      <c r="B33" s="267" t="s">
        <v>800</v>
      </c>
      <c r="C33" s="168"/>
      <c r="D33" s="169"/>
      <c r="E33" s="169"/>
      <c r="F33" s="169"/>
      <c r="G33" s="169"/>
      <c r="H33" s="169"/>
      <c r="I33" s="169"/>
      <c r="J33" s="169"/>
      <c r="K33" s="169"/>
      <c r="L33" s="169"/>
    </row>
    <row r="34" spans="1:12" ht="18" customHeight="1">
      <c r="A34" s="165">
        <f t="shared" si="4"/>
        <v>28</v>
      </c>
      <c r="B34" s="267" t="s">
        <v>801</v>
      </c>
      <c r="C34" s="168"/>
      <c r="D34" s="168"/>
      <c r="E34" s="168"/>
      <c r="F34" s="168"/>
      <c r="G34" s="168"/>
      <c r="H34" s="168"/>
      <c r="I34" s="169"/>
      <c r="J34" s="169"/>
      <c r="K34" s="169"/>
      <c r="L34" s="169"/>
    </row>
    <row r="35" spans="1:12" ht="18" customHeight="1">
      <c r="A35" s="50">
        <f t="shared" si="4"/>
        <v>29</v>
      </c>
      <c r="B35" s="264" t="s">
        <v>249</v>
      </c>
      <c r="C35" s="169"/>
      <c r="D35" s="169"/>
      <c r="E35" s="169"/>
      <c r="F35" s="169"/>
      <c r="G35" s="169"/>
      <c r="H35" s="169"/>
      <c r="I35" s="169"/>
      <c r="J35" s="169"/>
      <c r="K35" s="169"/>
      <c r="L35" s="169"/>
    </row>
    <row r="36" spans="1:12" ht="18" customHeight="1">
      <c r="A36" s="50">
        <f t="shared" si="4"/>
        <v>30</v>
      </c>
      <c r="B36" s="264" t="s">
        <v>250</v>
      </c>
      <c r="C36" s="169"/>
      <c r="D36" s="169"/>
      <c r="E36" s="169"/>
      <c r="F36" s="169"/>
      <c r="G36" s="169"/>
      <c r="H36" s="169"/>
      <c r="I36" s="169"/>
      <c r="J36" s="169"/>
      <c r="K36" s="169"/>
      <c r="L36" s="169"/>
    </row>
    <row r="37" spans="1:12" ht="18" customHeight="1">
      <c r="A37" s="50">
        <f t="shared" si="4"/>
        <v>31</v>
      </c>
      <c r="B37" s="264" t="s">
        <v>251</v>
      </c>
      <c r="C37" s="169"/>
      <c r="D37" s="169"/>
      <c r="E37" s="169"/>
      <c r="F37" s="169"/>
      <c r="G37" s="169"/>
      <c r="H37" s="169"/>
      <c r="I37" s="169"/>
      <c r="J37" s="169"/>
      <c r="K37" s="169"/>
      <c r="L37" s="169"/>
    </row>
    <row r="38" spans="1:12" ht="18" customHeight="1">
      <c r="A38" s="50">
        <f t="shared" si="4"/>
        <v>32</v>
      </c>
      <c r="B38" s="264" t="s">
        <v>291</v>
      </c>
      <c r="C38" s="169"/>
      <c r="D38" s="169"/>
      <c r="E38" s="169"/>
      <c r="F38" s="169"/>
      <c r="G38" s="169"/>
      <c r="H38" s="169"/>
      <c r="I38" s="169"/>
      <c r="J38" s="169"/>
      <c r="K38" s="169"/>
      <c r="L38" s="169"/>
    </row>
    <row r="39" spans="1:12" ht="18" customHeight="1">
      <c r="A39" s="50">
        <f t="shared" si="4"/>
        <v>33</v>
      </c>
      <c r="B39" s="265" t="s">
        <v>423</v>
      </c>
      <c r="C39" s="169"/>
      <c r="D39" s="168"/>
      <c r="E39" s="168"/>
      <c r="F39" s="168"/>
      <c r="G39" s="168"/>
      <c r="H39" s="168"/>
      <c r="I39" s="168"/>
      <c r="J39" s="168"/>
      <c r="K39" s="168"/>
      <c r="L39" s="168"/>
    </row>
    <row r="40" spans="1:12" ht="18" customHeight="1">
      <c r="A40" s="50">
        <f t="shared" si="4"/>
        <v>34</v>
      </c>
      <c r="B40" s="265" t="s">
        <v>424</v>
      </c>
      <c r="C40" s="169"/>
      <c r="D40" s="168"/>
      <c r="E40" s="168"/>
      <c r="F40" s="168"/>
      <c r="G40" s="168"/>
      <c r="H40" s="168"/>
      <c r="I40" s="168"/>
      <c r="J40" s="168"/>
      <c r="K40" s="168"/>
      <c r="L40" s="168"/>
    </row>
    <row r="41" spans="1:12" ht="18" customHeight="1">
      <c r="B41" s="263" t="s">
        <v>514</v>
      </c>
    </row>
    <row r="42" spans="1:12" ht="18" customHeight="1">
      <c r="A42" s="50">
        <f>A40+1</f>
        <v>35</v>
      </c>
      <c r="B42" s="264" t="s">
        <v>254</v>
      </c>
      <c r="C42" s="169"/>
      <c r="D42" s="169"/>
      <c r="E42" s="169"/>
      <c r="F42" s="169"/>
      <c r="G42" s="169"/>
      <c r="H42" s="169"/>
      <c r="I42" s="169"/>
      <c r="J42" s="169"/>
      <c r="K42" s="169"/>
      <c r="L42" s="169"/>
    </row>
    <row r="43" spans="1:12" ht="18" customHeight="1">
      <c r="A43" s="50">
        <f>A42+1</f>
        <v>36</v>
      </c>
      <c r="B43" s="264" t="s">
        <v>248</v>
      </c>
      <c r="C43" s="169"/>
      <c r="D43" s="169"/>
      <c r="E43" s="169"/>
      <c r="F43" s="169"/>
      <c r="G43" s="169"/>
      <c r="H43" s="169"/>
      <c r="I43" s="169"/>
      <c r="J43" s="169"/>
      <c r="K43" s="169"/>
      <c r="L43" s="169"/>
    </row>
    <row r="44" spans="1:12" ht="18" customHeight="1">
      <c r="A44" s="50">
        <f t="shared" ref="A44:A49" si="5">A43+1</f>
        <v>37</v>
      </c>
      <c r="B44" s="264" t="s">
        <v>249</v>
      </c>
      <c r="C44" s="169"/>
      <c r="D44" s="169"/>
      <c r="E44" s="169"/>
      <c r="F44" s="169"/>
      <c r="G44" s="169"/>
      <c r="H44" s="169"/>
      <c r="I44" s="169"/>
      <c r="J44" s="169"/>
      <c r="K44" s="169"/>
      <c r="L44" s="169"/>
    </row>
    <row r="45" spans="1:12" ht="18" customHeight="1">
      <c r="A45" s="50">
        <f t="shared" si="5"/>
        <v>38</v>
      </c>
      <c r="B45" s="264" t="s">
        <v>250</v>
      </c>
      <c r="C45" s="169"/>
      <c r="D45" s="169"/>
      <c r="E45" s="169"/>
      <c r="F45" s="169"/>
      <c r="G45" s="169"/>
      <c r="H45" s="169"/>
      <c r="I45" s="169"/>
      <c r="J45" s="169"/>
      <c r="K45" s="169"/>
      <c r="L45" s="169"/>
    </row>
    <row r="46" spans="1:12" ht="18" customHeight="1">
      <c r="A46" s="50">
        <f t="shared" si="5"/>
        <v>39</v>
      </c>
      <c r="B46" s="264" t="s">
        <v>251</v>
      </c>
      <c r="C46" s="169"/>
      <c r="D46" s="169"/>
      <c r="E46" s="169"/>
      <c r="F46" s="169"/>
      <c r="G46" s="169"/>
      <c r="H46" s="169"/>
      <c r="I46" s="169"/>
      <c r="J46" s="169"/>
      <c r="K46" s="169"/>
      <c r="L46" s="169"/>
    </row>
    <row r="47" spans="1:12" ht="18" customHeight="1">
      <c r="A47" s="50">
        <f t="shared" si="5"/>
        <v>40</v>
      </c>
      <c r="B47" s="264" t="s">
        <v>291</v>
      </c>
      <c r="C47" s="169"/>
      <c r="D47" s="169"/>
      <c r="E47" s="169"/>
      <c r="F47" s="169"/>
      <c r="G47" s="169"/>
      <c r="H47" s="169"/>
      <c r="I47" s="169"/>
      <c r="J47" s="169"/>
      <c r="K47" s="169"/>
      <c r="L47" s="169"/>
    </row>
    <row r="48" spans="1:12" ht="18" customHeight="1">
      <c r="A48" s="50">
        <f t="shared" si="5"/>
        <v>41</v>
      </c>
      <c r="B48" s="265" t="s">
        <v>423</v>
      </c>
      <c r="C48" s="169"/>
      <c r="D48" s="168"/>
      <c r="E48" s="168"/>
      <c r="F48" s="168"/>
      <c r="G48" s="168"/>
      <c r="H48" s="168"/>
      <c r="I48" s="168"/>
      <c r="J48" s="168"/>
      <c r="K48" s="168"/>
      <c r="L48" s="168"/>
    </row>
    <row r="49" spans="1:12" ht="18" customHeight="1">
      <c r="A49" s="50">
        <f t="shared" si="5"/>
        <v>42</v>
      </c>
      <c r="B49" s="265" t="s">
        <v>424</v>
      </c>
      <c r="C49" s="169"/>
      <c r="D49" s="168"/>
      <c r="E49" s="168"/>
      <c r="F49" s="168"/>
      <c r="G49" s="168"/>
      <c r="H49" s="168"/>
      <c r="I49" s="168"/>
      <c r="J49" s="168"/>
      <c r="K49" s="168"/>
      <c r="L49" s="168"/>
    </row>
    <row r="50" spans="1:12" ht="18" customHeight="1">
      <c r="B50" s="266" t="s">
        <v>515</v>
      </c>
    </row>
    <row r="51" spans="1:12" ht="18" customHeight="1">
      <c r="A51" s="50">
        <f>A49+1</f>
        <v>43</v>
      </c>
      <c r="B51" s="264" t="s">
        <v>254</v>
      </c>
      <c r="C51" s="169"/>
      <c r="D51" s="169"/>
      <c r="E51" s="169"/>
      <c r="F51" s="169"/>
      <c r="G51" s="169"/>
      <c r="H51" s="169"/>
      <c r="I51" s="169"/>
      <c r="J51" s="169"/>
      <c r="K51" s="169"/>
      <c r="L51" s="169"/>
    </row>
    <row r="52" spans="1:12" ht="18" customHeight="1">
      <c r="A52" s="50">
        <f>A51+1</f>
        <v>44</v>
      </c>
      <c r="B52" s="264" t="s">
        <v>248</v>
      </c>
      <c r="C52" s="169"/>
      <c r="D52" s="169"/>
      <c r="E52" s="169"/>
      <c r="F52" s="169"/>
      <c r="G52" s="169"/>
      <c r="H52" s="169"/>
      <c r="I52" s="169"/>
      <c r="J52" s="169"/>
      <c r="K52" s="169"/>
      <c r="L52" s="169"/>
    </row>
    <row r="53" spans="1:12" ht="18" customHeight="1">
      <c r="A53" s="50">
        <f t="shared" ref="A53:A58" si="6">A52+1</f>
        <v>45</v>
      </c>
      <c r="B53" s="264" t="s">
        <v>249</v>
      </c>
      <c r="C53" s="169"/>
      <c r="D53" s="169"/>
      <c r="E53" s="169"/>
      <c r="F53" s="169"/>
      <c r="G53" s="169"/>
      <c r="H53" s="169"/>
      <c r="I53" s="169"/>
      <c r="J53" s="169"/>
      <c r="K53" s="169"/>
      <c r="L53" s="169"/>
    </row>
    <row r="54" spans="1:12" ht="18" customHeight="1">
      <c r="A54" s="50">
        <f t="shared" si="6"/>
        <v>46</v>
      </c>
      <c r="B54" s="264" t="s">
        <v>250</v>
      </c>
      <c r="C54" s="169"/>
      <c r="D54" s="169"/>
      <c r="E54" s="169"/>
      <c r="F54" s="169"/>
      <c r="G54" s="169"/>
      <c r="H54" s="169"/>
      <c r="I54" s="169"/>
      <c r="J54" s="169"/>
      <c r="K54" s="169"/>
      <c r="L54" s="169"/>
    </row>
    <row r="55" spans="1:12" ht="18" customHeight="1">
      <c r="A55" s="50">
        <f t="shared" si="6"/>
        <v>47</v>
      </c>
      <c r="B55" s="264" t="s">
        <v>251</v>
      </c>
      <c r="C55" s="169"/>
      <c r="D55" s="169"/>
      <c r="E55" s="169"/>
      <c r="F55" s="169"/>
      <c r="G55" s="169"/>
      <c r="H55" s="169"/>
      <c r="I55" s="169"/>
      <c r="J55" s="169"/>
      <c r="K55" s="169"/>
      <c r="L55" s="169"/>
    </row>
    <row r="56" spans="1:12" ht="18" customHeight="1">
      <c r="A56" s="50">
        <f t="shared" si="6"/>
        <v>48</v>
      </c>
      <c r="B56" s="264" t="s">
        <v>291</v>
      </c>
      <c r="C56" s="169"/>
      <c r="D56" s="169"/>
      <c r="E56" s="169"/>
      <c r="F56" s="169"/>
      <c r="G56" s="169"/>
      <c r="H56" s="169"/>
      <c r="I56" s="169"/>
      <c r="J56" s="169"/>
      <c r="K56" s="169"/>
      <c r="L56" s="169"/>
    </row>
    <row r="57" spans="1:12" ht="18" customHeight="1">
      <c r="A57" s="50">
        <f t="shared" si="6"/>
        <v>49</v>
      </c>
      <c r="B57" s="265" t="s">
        <v>423</v>
      </c>
      <c r="C57" s="169"/>
      <c r="D57" s="168"/>
      <c r="E57" s="168"/>
      <c r="F57" s="168"/>
      <c r="G57" s="168"/>
      <c r="H57" s="168"/>
      <c r="I57" s="168"/>
      <c r="J57" s="168"/>
      <c r="K57" s="168"/>
      <c r="L57" s="168"/>
    </row>
    <row r="58" spans="1:12" ht="18" customHeight="1">
      <c r="A58" s="50">
        <f t="shared" si="6"/>
        <v>50</v>
      </c>
      <c r="B58" s="265" t="s">
        <v>424</v>
      </c>
      <c r="C58" s="169"/>
      <c r="D58" s="168"/>
      <c r="E58" s="168"/>
      <c r="F58" s="168"/>
      <c r="G58" s="168"/>
      <c r="H58" s="168"/>
      <c r="I58" s="168"/>
      <c r="J58" s="168"/>
      <c r="K58" s="168"/>
      <c r="L58" s="168"/>
    </row>
    <row r="59" spans="1:12" ht="18" customHeight="1">
      <c r="A59" s="336"/>
      <c r="B59" s="263" t="s">
        <v>293</v>
      </c>
    </row>
    <row r="60" spans="1:12" ht="18" customHeight="1">
      <c r="A60" s="50">
        <f>A58+1</f>
        <v>51</v>
      </c>
      <c r="B60" s="265" t="s">
        <v>566</v>
      </c>
      <c r="C60" s="169"/>
      <c r="D60" s="169"/>
      <c r="E60" s="169"/>
      <c r="F60" s="169"/>
      <c r="G60" s="169"/>
      <c r="H60" s="169"/>
      <c r="I60" s="169"/>
      <c r="J60" s="169"/>
      <c r="K60" s="169"/>
      <c r="L60" s="169"/>
    </row>
    <row r="61" spans="1:12" ht="18" customHeight="1">
      <c r="A61" s="50">
        <f>A60+1</f>
        <v>52</v>
      </c>
      <c r="B61" s="264" t="s">
        <v>249</v>
      </c>
      <c r="C61" s="169"/>
      <c r="D61" s="169"/>
      <c r="E61" s="169"/>
      <c r="F61" s="169"/>
      <c r="G61" s="169"/>
      <c r="H61" s="169"/>
      <c r="I61" s="169"/>
      <c r="J61" s="169"/>
      <c r="K61" s="169"/>
      <c r="L61" s="169"/>
    </row>
    <row r="62" spans="1:12" ht="18" customHeight="1">
      <c r="A62" s="50">
        <f>A61+1</f>
        <v>53</v>
      </c>
      <c r="B62" s="264" t="s">
        <v>250</v>
      </c>
      <c r="C62" s="169"/>
      <c r="D62" s="169"/>
      <c r="E62" s="169"/>
      <c r="F62" s="169"/>
      <c r="G62" s="169"/>
      <c r="H62" s="169"/>
      <c r="I62" s="169"/>
      <c r="J62" s="169"/>
      <c r="K62" s="169"/>
      <c r="L62" s="169"/>
    </row>
    <row r="63" spans="1:12" ht="18" customHeight="1">
      <c r="A63" s="50">
        <f>A62+1</f>
        <v>54</v>
      </c>
      <c r="B63" s="264" t="s">
        <v>251</v>
      </c>
      <c r="C63" s="169"/>
      <c r="D63" s="169"/>
      <c r="E63" s="169"/>
      <c r="F63" s="169"/>
      <c r="G63" s="169"/>
      <c r="H63" s="169"/>
      <c r="I63" s="169"/>
      <c r="J63" s="169"/>
      <c r="K63" s="169"/>
      <c r="L63" s="169"/>
    </row>
    <row r="64" spans="1:12" ht="18" customHeight="1">
      <c r="A64" s="50">
        <f>A63+1</f>
        <v>55</v>
      </c>
      <c r="B64" s="264" t="s">
        <v>291</v>
      </c>
      <c r="C64" s="169"/>
      <c r="D64" s="169"/>
      <c r="E64" s="169"/>
      <c r="F64" s="169"/>
      <c r="G64" s="169"/>
      <c r="H64" s="169"/>
      <c r="I64" s="169"/>
      <c r="J64" s="169"/>
      <c r="K64" s="169"/>
      <c r="L64" s="169"/>
    </row>
    <row r="65" spans="1:12" ht="18" customHeight="1">
      <c r="A65" s="336"/>
      <c r="B65" s="263" t="s">
        <v>401</v>
      </c>
    </row>
    <row r="66" spans="1:12" ht="18" customHeight="1">
      <c r="A66" s="50">
        <f>A64+1</f>
        <v>56</v>
      </c>
      <c r="B66" s="265" t="s">
        <v>566</v>
      </c>
      <c r="C66" s="169"/>
      <c r="D66" s="169"/>
      <c r="E66" s="169"/>
      <c r="F66" s="169"/>
      <c r="G66" s="169"/>
      <c r="H66" s="169"/>
      <c r="I66" s="169"/>
      <c r="J66" s="169"/>
      <c r="K66" s="169"/>
      <c r="L66" s="169"/>
    </row>
    <row r="67" spans="1:12" ht="18" customHeight="1">
      <c r="A67" s="50">
        <f>A66+1</f>
        <v>57</v>
      </c>
      <c r="B67" s="264" t="s">
        <v>249</v>
      </c>
      <c r="C67" s="169"/>
      <c r="D67" s="169"/>
      <c r="E67" s="169"/>
      <c r="F67" s="169"/>
      <c r="G67" s="169"/>
      <c r="H67" s="169"/>
      <c r="I67" s="169"/>
      <c r="J67" s="169"/>
      <c r="K67" s="169"/>
      <c r="L67" s="169"/>
    </row>
    <row r="68" spans="1:12" ht="18" customHeight="1">
      <c r="A68" s="50">
        <f>A67+1</f>
        <v>58</v>
      </c>
      <c r="B68" s="264" t="s">
        <v>250</v>
      </c>
      <c r="C68" s="169"/>
      <c r="D68" s="169"/>
      <c r="E68" s="169"/>
      <c r="F68" s="169"/>
      <c r="G68" s="169"/>
      <c r="H68" s="169"/>
      <c r="I68" s="169"/>
      <c r="J68" s="169"/>
      <c r="K68" s="169"/>
      <c r="L68" s="169"/>
    </row>
    <row r="69" spans="1:12" ht="18" customHeight="1">
      <c r="A69" s="50">
        <f>A68+1</f>
        <v>59</v>
      </c>
      <c r="B69" s="264" t="s">
        <v>251</v>
      </c>
      <c r="C69" s="169"/>
      <c r="D69" s="169"/>
      <c r="E69" s="169"/>
      <c r="F69" s="169"/>
      <c r="G69" s="169"/>
      <c r="H69" s="169"/>
      <c r="I69" s="169"/>
      <c r="J69" s="169"/>
      <c r="K69" s="169"/>
      <c r="L69" s="169"/>
    </row>
    <row r="70" spans="1:12" ht="18" customHeight="1">
      <c r="A70" s="50">
        <f>A69+1</f>
        <v>60</v>
      </c>
      <c r="B70" s="264" t="s">
        <v>291</v>
      </c>
      <c r="C70" s="169"/>
      <c r="D70" s="169"/>
      <c r="E70" s="169"/>
      <c r="F70" s="169"/>
      <c r="G70" s="169"/>
      <c r="H70" s="169"/>
      <c r="I70" s="169"/>
      <c r="J70" s="169"/>
      <c r="K70" s="169"/>
      <c r="L70" s="169"/>
    </row>
    <row r="71" spans="1:12" ht="18" customHeight="1">
      <c r="B71" s="263" t="s">
        <v>292</v>
      </c>
    </row>
    <row r="72" spans="1:12" ht="18" customHeight="1">
      <c r="A72" s="50">
        <f>A70+1</f>
        <v>61</v>
      </c>
      <c r="B72" s="264" t="s">
        <v>254</v>
      </c>
      <c r="C72" s="168">
        <f>SUM(C73:C75)</f>
        <v>0</v>
      </c>
      <c r="D72" s="168">
        <f t="shared" ref="D72:L72" si="7">SUM(D73:D75)</f>
        <v>0</v>
      </c>
      <c r="E72" s="168">
        <f t="shared" si="7"/>
        <v>0</v>
      </c>
      <c r="F72" s="168">
        <f t="shared" si="7"/>
        <v>0</v>
      </c>
      <c r="G72" s="168">
        <f t="shared" si="7"/>
        <v>0</v>
      </c>
      <c r="H72" s="168">
        <f t="shared" si="7"/>
        <v>0</v>
      </c>
      <c r="I72" s="168">
        <f t="shared" si="7"/>
        <v>0</v>
      </c>
      <c r="J72" s="168">
        <f t="shared" si="7"/>
        <v>0</v>
      </c>
      <c r="K72" s="168">
        <f t="shared" si="7"/>
        <v>0</v>
      </c>
      <c r="L72" s="168">
        <f t="shared" si="7"/>
        <v>0</v>
      </c>
    </row>
    <row r="73" spans="1:12" ht="18" customHeight="1">
      <c r="A73" s="50">
        <f t="shared" ref="A73:A79" si="8">A72+1</f>
        <v>62</v>
      </c>
      <c r="B73" s="265" t="s">
        <v>799</v>
      </c>
      <c r="C73" s="169"/>
      <c r="D73" s="169"/>
      <c r="E73" s="169"/>
      <c r="F73" s="169"/>
      <c r="G73" s="169"/>
      <c r="H73" s="169"/>
      <c r="I73" s="169"/>
      <c r="J73" s="169"/>
      <c r="K73" s="169"/>
      <c r="L73" s="169"/>
    </row>
    <row r="74" spans="1:12" ht="18" customHeight="1">
      <c r="A74" s="50">
        <f t="shared" si="8"/>
        <v>63</v>
      </c>
      <c r="B74" s="268" t="s">
        <v>800</v>
      </c>
      <c r="C74" s="168"/>
      <c r="D74" s="169"/>
      <c r="E74" s="169"/>
      <c r="F74" s="169"/>
      <c r="G74" s="169"/>
      <c r="H74" s="169"/>
      <c r="I74" s="169"/>
      <c r="J74" s="169"/>
      <c r="K74" s="169"/>
      <c r="L74" s="169"/>
    </row>
    <row r="75" spans="1:12" ht="18" customHeight="1">
      <c r="A75" s="50">
        <f t="shared" si="8"/>
        <v>64</v>
      </c>
      <c r="B75" s="268" t="s">
        <v>801</v>
      </c>
      <c r="C75" s="168"/>
      <c r="D75" s="168"/>
      <c r="E75" s="168"/>
      <c r="F75" s="168"/>
      <c r="G75" s="168"/>
      <c r="H75" s="168"/>
      <c r="I75" s="169"/>
      <c r="J75" s="169"/>
      <c r="K75" s="169"/>
      <c r="L75" s="169"/>
    </row>
    <row r="76" spans="1:12" ht="18" customHeight="1">
      <c r="A76" s="50">
        <f t="shared" si="8"/>
        <v>65</v>
      </c>
      <c r="B76" s="264" t="s">
        <v>249</v>
      </c>
      <c r="C76" s="169"/>
      <c r="D76" s="169"/>
      <c r="E76" s="169"/>
      <c r="F76" s="169"/>
      <c r="G76" s="169"/>
      <c r="H76" s="169"/>
      <c r="I76" s="169"/>
      <c r="J76" s="169"/>
      <c r="K76" s="169"/>
      <c r="L76" s="169"/>
    </row>
    <row r="77" spans="1:12" ht="18" customHeight="1">
      <c r="A77" s="50">
        <f t="shared" si="8"/>
        <v>66</v>
      </c>
      <c r="B77" s="264" t="s">
        <v>250</v>
      </c>
      <c r="C77" s="169"/>
      <c r="D77" s="169"/>
      <c r="E77" s="169"/>
      <c r="F77" s="169"/>
      <c r="G77" s="169"/>
      <c r="H77" s="169"/>
      <c r="I77" s="169"/>
      <c r="J77" s="169"/>
      <c r="K77" s="169"/>
      <c r="L77" s="169"/>
    </row>
    <row r="78" spans="1:12" ht="18" customHeight="1">
      <c r="A78" s="50">
        <f t="shared" si="8"/>
        <v>67</v>
      </c>
      <c r="B78" s="264" t="s">
        <v>251</v>
      </c>
      <c r="C78" s="169"/>
      <c r="D78" s="169"/>
      <c r="E78" s="169"/>
      <c r="F78" s="169"/>
      <c r="G78" s="169"/>
      <c r="H78" s="169"/>
      <c r="I78" s="169"/>
      <c r="J78" s="169"/>
      <c r="K78" s="169"/>
      <c r="L78" s="169"/>
    </row>
    <row r="79" spans="1:12" ht="18" customHeight="1">
      <c r="A79" s="50">
        <f t="shared" si="8"/>
        <v>68</v>
      </c>
      <c r="B79" s="264" t="s">
        <v>291</v>
      </c>
      <c r="C79" s="169"/>
      <c r="D79" s="169"/>
      <c r="E79" s="169"/>
      <c r="F79" s="169"/>
      <c r="G79" s="169"/>
      <c r="H79" s="169"/>
      <c r="I79" s="169"/>
      <c r="J79" s="169"/>
      <c r="K79" s="169"/>
      <c r="L79" s="169"/>
    </row>
    <row r="80" spans="1:12" ht="18" customHeight="1">
      <c r="A80" s="336"/>
      <c r="B80" s="263" t="s">
        <v>512</v>
      </c>
    </row>
    <row r="81" spans="1:12" ht="18" customHeight="1">
      <c r="A81" s="50">
        <f>A79+1</f>
        <v>69</v>
      </c>
      <c r="B81" s="264" t="s">
        <v>254</v>
      </c>
      <c r="C81" s="168">
        <f>SUM(C82:C84)</f>
        <v>0</v>
      </c>
      <c r="D81" s="168">
        <f t="shared" ref="D81:L81" si="9">SUM(D82:D84)</f>
        <v>0</v>
      </c>
      <c r="E81" s="168">
        <f t="shared" si="9"/>
        <v>0</v>
      </c>
      <c r="F81" s="168">
        <f t="shared" si="9"/>
        <v>0</v>
      </c>
      <c r="G81" s="168">
        <f t="shared" si="9"/>
        <v>0</v>
      </c>
      <c r="H81" s="168">
        <f t="shared" si="9"/>
        <v>0</v>
      </c>
      <c r="I81" s="168">
        <f t="shared" si="9"/>
        <v>0</v>
      </c>
      <c r="J81" s="168">
        <f t="shared" si="9"/>
        <v>0</v>
      </c>
      <c r="K81" s="168">
        <f t="shared" si="9"/>
        <v>0</v>
      </c>
      <c r="L81" s="168">
        <f t="shared" si="9"/>
        <v>0</v>
      </c>
    </row>
    <row r="82" spans="1:12" ht="18" customHeight="1">
      <c r="A82" s="50">
        <f t="shared" ref="A82:A88" si="10">A81+1</f>
        <v>70</v>
      </c>
      <c r="B82" s="265" t="s">
        <v>799</v>
      </c>
      <c r="C82" s="169"/>
      <c r="D82" s="169"/>
      <c r="E82" s="169"/>
      <c r="F82" s="169"/>
      <c r="G82" s="169"/>
      <c r="H82" s="169"/>
      <c r="I82" s="169"/>
      <c r="J82" s="169"/>
      <c r="K82" s="169"/>
      <c r="L82" s="169"/>
    </row>
    <row r="83" spans="1:12" ht="18" customHeight="1">
      <c r="A83" s="50">
        <f t="shared" si="10"/>
        <v>71</v>
      </c>
      <c r="B83" s="268" t="s">
        <v>800</v>
      </c>
      <c r="C83" s="168"/>
      <c r="D83" s="169"/>
      <c r="E83" s="169"/>
      <c r="F83" s="169"/>
      <c r="G83" s="169"/>
      <c r="H83" s="169"/>
      <c r="I83" s="169"/>
      <c r="J83" s="169"/>
      <c r="K83" s="169"/>
      <c r="L83" s="169"/>
    </row>
    <row r="84" spans="1:12" ht="18" customHeight="1">
      <c r="A84" s="50">
        <f t="shared" si="10"/>
        <v>72</v>
      </c>
      <c r="B84" s="268" t="s">
        <v>801</v>
      </c>
      <c r="C84" s="168"/>
      <c r="D84" s="168"/>
      <c r="E84" s="168"/>
      <c r="F84" s="168"/>
      <c r="G84" s="168"/>
      <c r="H84" s="168"/>
      <c r="I84" s="169"/>
      <c r="J84" s="169"/>
      <c r="K84" s="169"/>
      <c r="L84" s="169"/>
    </row>
    <row r="85" spans="1:12" ht="18" customHeight="1">
      <c r="A85" s="50">
        <f t="shared" si="10"/>
        <v>73</v>
      </c>
      <c r="B85" s="264" t="s">
        <v>249</v>
      </c>
      <c r="C85" s="169"/>
      <c r="D85" s="169"/>
      <c r="E85" s="169"/>
      <c r="F85" s="169"/>
      <c r="G85" s="169"/>
      <c r="H85" s="169"/>
      <c r="I85" s="169"/>
      <c r="J85" s="169"/>
      <c r="K85" s="169"/>
      <c r="L85" s="169"/>
    </row>
    <row r="86" spans="1:12" ht="18" customHeight="1">
      <c r="A86" s="50">
        <f t="shared" si="10"/>
        <v>74</v>
      </c>
      <c r="B86" s="264" t="s">
        <v>250</v>
      </c>
      <c r="C86" s="169"/>
      <c r="D86" s="169"/>
      <c r="E86" s="169"/>
      <c r="F86" s="169"/>
      <c r="G86" s="169"/>
      <c r="H86" s="169"/>
      <c r="I86" s="169"/>
      <c r="J86" s="169"/>
      <c r="K86" s="169"/>
      <c r="L86" s="169"/>
    </row>
    <row r="87" spans="1:12" ht="18" customHeight="1">
      <c r="A87" s="50">
        <f t="shared" si="10"/>
        <v>75</v>
      </c>
      <c r="B87" s="264" t="s">
        <v>251</v>
      </c>
      <c r="C87" s="169"/>
      <c r="D87" s="169"/>
      <c r="E87" s="169"/>
      <c r="F87" s="169"/>
      <c r="G87" s="169"/>
      <c r="H87" s="169"/>
      <c r="I87" s="169"/>
      <c r="J87" s="169"/>
      <c r="K87" s="169"/>
      <c r="L87" s="169"/>
    </row>
    <row r="88" spans="1:12" ht="18" customHeight="1">
      <c r="A88" s="50">
        <f t="shared" si="10"/>
        <v>76</v>
      </c>
      <c r="B88" s="264" t="s">
        <v>291</v>
      </c>
      <c r="C88" s="169"/>
      <c r="D88" s="169"/>
      <c r="E88" s="169"/>
      <c r="F88" s="169"/>
      <c r="G88" s="169"/>
      <c r="H88" s="169"/>
      <c r="I88" s="169"/>
      <c r="J88" s="169"/>
      <c r="K88" s="169"/>
      <c r="L88" s="169"/>
    </row>
    <row r="89" spans="1:12" ht="18" customHeight="1">
      <c r="A89" s="336"/>
      <c r="B89" s="263" t="s">
        <v>660</v>
      </c>
    </row>
    <row r="90" spans="1:12" ht="18" customHeight="1">
      <c r="A90" s="50">
        <f>A88+1</f>
        <v>77</v>
      </c>
      <c r="B90" s="264" t="s">
        <v>254</v>
      </c>
      <c r="C90" s="169"/>
      <c r="D90" s="169"/>
      <c r="E90" s="169"/>
      <c r="F90" s="169"/>
      <c r="G90" s="169"/>
      <c r="H90" s="169"/>
      <c r="I90" s="169"/>
      <c r="J90" s="169"/>
      <c r="K90" s="169"/>
      <c r="L90" s="169"/>
    </row>
    <row r="91" spans="1:12" ht="18" customHeight="1">
      <c r="A91" s="50">
        <f>A90+1</f>
        <v>78</v>
      </c>
      <c r="B91" s="264" t="s">
        <v>249</v>
      </c>
      <c r="C91" s="169"/>
      <c r="D91" s="169"/>
      <c r="E91" s="169"/>
      <c r="F91" s="169"/>
      <c r="G91" s="169"/>
      <c r="H91" s="169"/>
      <c r="I91" s="169"/>
      <c r="J91" s="169"/>
      <c r="K91" s="169"/>
      <c r="L91" s="169"/>
    </row>
    <row r="92" spans="1:12" ht="18" customHeight="1">
      <c r="A92" s="50">
        <f>A91+1</f>
        <v>79</v>
      </c>
      <c r="B92" s="264" t="s">
        <v>250</v>
      </c>
      <c r="C92" s="169"/>
      <c r="D92" s="169"/>
      <c r="E92" s="169"/>
      <c r="F92" s="169"/>
      <c r="G92" s="169"/>
      <c r="H92" s="169"/>
      <c r="I92" s="169"/>
      <c r="J92" s="169"/>
      <c r="K92" s="169"/>
      <c r="L92" s="169"/>
    </row>
    <row r="93" spans="1:12" ht="18" customHeight="1">
      <c r="A93" s="50">
        <f>A92+1</f>
        <v>80</v>
      </c>
      <c r="B93" s="264" t="s">
        <v>251</v>
      </c>
      <c r="C93" s="169"/>
      <c r="D93" s="169"/>
      <c r="E93" s="169"/>
      <c r="F93" s="169"/>
      <c r="G93" s="169"/>
      <c r="H93" s="169"/>
      <c r="I93" s="169"/>
      <c r="J93" s="169"/>
      <c r="K93" s="169"/>
      <c r="L93" s="169"/>
    </row>
    <row r="94" spans="1:12" ht="18" customHeight="1">
      <c r="A94" s="50">
        <f>A93+1</f>
        <v>81</v>
      </c>
      <c r="B94" s="264" t="s">
        <v>291</v>
      </c>
      <c r="C94" s="169"/>
      <c r="D94" s="169"/>
      <c r="E94" s="169"/>
      <c r="F94" s="169"/>
      <c r="G94" s="169"/>
      <c r="H94" s="169"/>
      <c r="I94" s="169"/>
      <c r="J94" s="169"/>
      <c r="K94" s="169"/>
      <c r="L94" s="169"/>
    </row>
    <row r="95" spans="1:12" ht="18" customHeight="1">
      <c r="B95" s="263" t="s">
        <v>661</v>
      </c>
    </row>
    <row r="96" spans="1:12" ht="18" customHeight="1">
      <c r="A96" s="50">
        <f>A94+1</f>
        <v>82</v>
      </c>
      <c r="B96" s="264" t="s">
        <v>254</v>
      </c>
      <c r="C96" s="169"/>
      <c r="D96" s="169"/>
      <c r="E96" s="169"/>
      <c r="F96" s="169"/>
      <c r="G96" s="169"/>
      <c r="H96" s="169"/>
      <c r="I96" s="169"/>
      <c r="J96" s="169"/>
      <c r="K96" s="169"/>
      <c r="L96" s="169"/>
    </row>
    <row r="97" spans="1:12" ht="18" customHeight="1">
      <c r="A97" s="50">
        <f>A96+1</f>
        <v>83</v>
      </c>
      <c r="B97" s="264" t="s">
        <v>249</v>
      </c>
      <c r="C97" s="169"/>
      <c r="D97" s="169"/>
      <c r="E97" s="169"/>
      <c r="F97" s="169"/>
      <c r="G97" s="169"/>
      <c r="H97" s="169"/>
      <c r="I97" s="169"/>
      <c r="J97" s="169"/>
      <c r="K97" s="169"/>
      <c r="L97" s="169"/>
    </row>
    <row r="98" spans="1:12" ht="18" customHeight="1">
      <c r="A98" s="50">
        <f>A97+1</f>
        <v>84</v>
      </c>
      <c r="B98" s="264" t="s">
        <v>250</v>
      </c>
      <c r="C98" s="169"/>
      <c r="D98" s="169"/>
      <c r="E98" s="169"/>
      <c r="F98" s="169"/>
      <c r="G98" s="169"/>
      <c r="H98" s="169"/>
      <c r="I98" s="169"/>
      <c r="J98" s="169"/>
      <c r="K98" s="169"/>
      <c r="L98" s="169"/>
    </row>
    <row r="99" spans="1:12" ht="18" customHeight="1">
      <c r="A99" s="50">
        <f>A98+1</f>
        <v>85</v>
      </c>
      <c r="B99" s="264" t="s">
        <v>251</v>
      </c>
      <c r="C99" s="169"/>
      <c r="D99" s="169"/>
      <c r="E99" s="169"/>
      <c r="F99" s="169"/>
      <c r="G99" s="169"/>
      <c r="H99" s="169"/>
      <c r="I99" s="169"/>
      <c r="J99" s="169"/>
      <c r="K99" s="169"/>
      <c r="L99" s="169"/>
    </row>
    <row r="100" spans="1:12" ht="18" customHeight="1">
      <c r="A100" s="50">
        <f>A99+1</f>
        <v>86</v>
      </c>
      <c r="B100" s="264" t="s">
        <v>291</v>
      </c>
      <c r="C100" s="169"/>
      <c r="D100" s="169"/>
      <c r="E100" s="169"/>
      <c r="F100" s="169"/>
      <c r="G100" s="169"/>
      <c r="H100" s="169"/>
      <c r="I100" s="169"/>
      <c r="J100" s="169"/>
      <c r="K100" s="169"/>
      <c r="L100" s="169"/>
    </row>
    <row r="101" spans="1:12" ht="18" customHeight="1">
      <c r="B101" s="263" t="s">
        <v>425</v>
      </c>
    </row>
    <row r="102" spans="1:12" ht="18" customHeight="1">
      <c r="A102" s="50">
        <f>A100+1</f>
        <v>87</v>
      </c>
      <c r="B102" s="264" t="s">
        <v>254</v>
      </c>
      <c r="C102" s="169"/>
      <c r="D102" s="169"/>
      <c r="E102" s="169"/>
      <c r="F102" s="169"/>
      <c r="G102" s="169"/>
      <c r="H102" s="169"/>
      <c r="I102" s="169"/>
      <c r="J102" s="169"/>
      <c r="K102" s="169"/>
      <c r="L102" s="169"/>
    </row>
    <row r="103" spans="1:12" ht="18" customHeight="1">
      <c r="A103" s="50">
        <f>A102+1</f>
        <v>88</v>
      </c>
      <c r="B103" s="264" t="s">
        <v>248</v>
      </c>
      <c r="C103" s="169"/>
      <c r="D103" s="169"/>
      <c r="E103" s="169"/>
      <c r="F103" s="169"/>
      <c r="G103" s="169"/>
      <c r="H103" s="169"/>
      <c r="I103" s="169"/>
      <c r="J103" s="169"/>
      <c r="K103" s="169"/>
      <c r="L103" s="169"/>
    </row>
    <row r="104" spans="1:12" ht="18" customHeight="1">
      <c r="A104" s="50">
        <f>A103+1</f>
        <v>89</v>
      </c>
      <c r="B104" s="264" t="s">
        <v>249</v>
      </c>
      <c r="C104" s="169"/>
      <c r="D104" s="169"/>
      <c r="E104" s="169"/>
      <c r="F104" s="169"/>
      <c r="G104" s="169"/>
      <c r="H104" s="169"/>
      <c r="I104" s="169"/>
      <c r="J104" s="169"/>
      <c r="K104" s="169"/>
      <c r="L104" s="169"/>
    </row>
    <row r="105" spans="1:12" ht="18" customHeight="1">
      <c r="A105" s="50">
        <f>A104+1</f>
        <v>90</v>
      </c>
      <c r="B105" s="264" t="s">
        <v>250</v>
      </c>
      <c r="C105" s="169"/>
      <c r="D105" s="169"/>
      <c r="E105" s="169"/>
      <c r="F105" s="169"/>
      <c r="G105" s="169"/>
      <c r="H105" s="169"/>
      <c r="I105" s="169"/>
      <c r="J105" s="169"/>
      <c r="K105" s="169"/>
      <c r="L105" s="169"/>
    </row>
    <row r="106" spans="1:12" ht="18" customHeight="1">
      <c r="A106" s="50">
        <f>A105+1</f>
        <v>91</v>
      </c>
      <c r="B106" s="264" t="s">
        <v>251</v>
      </c>
      <c r="C106" s="169"/>
      <c r="D106" s="169"/>
      <c r="E106" s="169"/>
      <c r="F106" s="169"/>
      <c r="G106" s="169"/>
      <c r="H106" s="169"/>
      <c r="I106" s="169"/>
      <c r="J106" s="169"/>
      <c r="K106" s="169"/>
      <c r="L106" s="169"/>
    </row>
    <row r="107" spans="1:12" ht="18" customHeight="1">
      <c r="A107" s="50">
        <f>A106+1</f>
        <v>92</v>
      </c>
      <c r="B107" s="264" t="s">
        <v>291</v>
      </c>
      <c r="C107" s="169"/>
      <c r="D107" s="169"/>
      <c r="E107" s="169"/>
      <c r="F107" s="169"/>
      <c r="G107" s="169"/>
      <c r="H107" s="169"/>
      <c r="I107" s="169"/>
      <c r="J107" s="169"/>
      <c r="K107" s="169"/>
      <c r="L107" s="169"/>
    </row>
    <row r="108" spans="1:12" ht="18" customHeight="1">
      <c r="B108" s="263" t="s">
        <v>426</v>
      </c>
    </row>
    <row r="109" spans="1:12" ht="18" customHeight="1">
      <c r="A109" s="50">
        <f>A107+1</f>
        <v>93</v>
      </c>
      <c r="B109" s="264" t="s">
        <v>254</v>
      </c>
      <c r="C109" s="169"/>
      <c r="D109" s="169"/>
      <c r="E109" s="169"/>
      <c r="F109" s="169"/>
      <c r="G109" s="169"/>
      <c r="H109" s="169"/>
      <c r="I109" s="169"/>
      <c r="J109" s="169"/>
      <c r="K109" s="169"/>
      <c r="L109" s="169"/>
    </row>
    <row r="110" spans="1:12" ht="18" customHeight="1">
      <c r="A110" s="50">
        <f>A109+1</f>
        <v>94</v>
      </c>
      <c r="B110" s="264" t="s">
        <v>248</v>
      </c>
      <c r="C110" s="169"/>
      <c r="D110" s="169"/>
      <c r="E110" s="169"/>
      <c r="F110" s="169"/>
      <c r="G110" s="169"/>
      <c r="H110" s="169"/>
      <c r="I110" s="169"/>
      <c r="J110" s="169"/>
      <c r="K110" s="169"/>
      <c r="L110" s="169"/>
    </row>
    <row r="111" spans="1:12" ht="18" customHeight="1">
      <c r="A111" s="50">
        <f>A110+1</f>
        <v>95</v>
      </c>
      <c r="B111" s="264" t="s">
        <v>249</v>
      </c>
      <c r="C111" s="169"/>
      <c r="D111" s="169"/>
      <c r="E111" s="169"/>
      <c r="F111" s="169"/>
      <c r="G111" s="169"/>
      <c r="H111" s="169"/>
      <c r="I111" s="169"/>
      <c r="J111" s="169"/>
      <c r="K111" s="169"/>
      <c r="L111" s="169"/>
    </row>
    <row r="112" spans="1:12" ht="18" customHeight="1">
      <c r="A112" s="50">
        <f>A111+1</f>
        <v>96</v>
      </c>
      <c r="B112" s="264" t="s">
        <v>250</v>
      </c>
      <c r="C112" s="169"/>
      <c r="D112" s="169"/>
      <c r="E112" s="169"/>
      <c r="F112" s="169"/>
      <c r="G112" s="169"/>
      <c r="H112" s="169"/>
      <c r="I112" s="169"/>
      <c r="J112" s="169"/>
      <c r="K112" s="169"/>
      <c r="L112" s="169"/>
    </row>
    <row r="113" spans="1:12" ht="18" customHeight="1">
      <c r="A113" s="50">
        <f>A112+1</f>
        <v>97</v>
      </c>
      <c r="B113" s="264" t="s">
        <v>251</v>
      </c>
      <c r="C113" s="169"/>
      <c r="D113" s="169"/>
      <c r="E113" s="169"/>
      <c r="F113" s="169"/>
      <c r="G113" s="169"/>
      <c r="H113" s="169"/>
      <c r="I113" s="169"/>
      <c r="J113" s="169"/>
      <c r="K113" s="169"/>
      <c r="L113" s="169"/>
    </row>
    <row r="114" spans="1:12" ht="18" customHeight="1">
      <c r="A114" s="50">
        <f>A113+1</f>
        <v>98</v>
      </c>
      <c r="B114" s="264" t="s">
        <v>291</v>
      </c>
      <c r="C114" s="169"/>
      <c r="D114" s="169"/>
      <c r="E114" s="169"/>
      <c r="F114" s="169"/>
      <c r="G114" s="169"/>
      <c r="H114" s="169"/>
      <c r="I114" s="169"/>
      <c r="J114" s="169"/>
      <c r="K114" s="169"/>
      <c r="L114" s="169"/>
    </row>
    <row r="115" spans="1:12" ht="18" customHeight="1">
      <c r="B115" s="263" t="s">
        <v>427</v>
      </c>
    </row>
    <row r="116" spans="1:12" ht="18" customHeight="1">
      <c r="A116" s="50">
        <f>A114+1</f>
        <v>99</v>
      </c>
      <c r="B116" s="264" t="s">
        <v>254</v>
      </c>
      <c r="C116" s="169"/>
      <c r="D116" s="169"/>
      <c r="E116" s="169"/>
      <c r="F116" s="169"/>
      <c r="G116" s="169"/>
      <c r="H116" s="169"/>
      <c r="I116" s="169"/>
      <c r="J116" s="169"/>
      <c r="K116" s="169"/>
      <c r="L116" s="169"/>
    </row>
    <row r="117" spans="1:12" ht="18" customHeight="1">
      <c r="A117" s="50">
        <f>A116+1</f>
        <v>100</v>
      </c>
      <c r="B117" s="264" t="s">
        <v>248</v>
      </c>
      <c r="C117" s="169"/>
      <c r="D117" s="169"/>
      <c r="E117" s="169"/>
      <c r="F117" s="169"/>
      <c r="G117" s="169"/>
      <c r="H117" s="169"/>
      <c r="I117" s="169"/>
      <c r="J117" s="169"/>
      <c r="K117" s="169"/>
      <c r="L117" s="169"/>
    </row>
    <row r="118" spans="1:12" ht="18" customHeight="1">
      <c r="A118" s="50">
        <f>A117+1</f>
        <v>101</v>
      </c>
      <c r="B118" s="264" t="s">
        <v>249</v>
      </c>
      <c r="C118" s="169"/>
      <c r="D118" s="169"/>
      <c r="E118" s="169"/>
      <c r="F118" s="169"/>
      <c r="G118" s="169"/>
      <c r="H118" s="169"/>
      <c r="I118" s="169"/>
      <c r="J118" s="169"/>
      <c r="K118" s="169"/>
      <c r="L118" s="169"/>
    </row>
    <row r="119" spans="1:12" ht="18" customHeight="1">
      <c r="A119" s="50">
        <f>A118+1</f>
        <v>102</v>
      </c>
      <c r="B119" s="264" t="s">
        <v>250</v>
      </c>
      <c r="C119" s="169"/>
      <c r="D119" s="169"/>
      <c r="E119" s="169"/>
      <c r="F119" s="169"/>
      <c r="G119" s="169"/>
      <c r="H119" s="169"/>
      <c r="I119" s="169"/>
      <c r="J119" s="169"/>
      <c r="K119" s="169"/>
      <c r="L119" s="169"/>
    </row>
    <row r="120" spans="1:12" ht="18" customHeight="1">
      <c r="A120" s="50">
        <f>A119+1</f>
        <v>103</v>
      </c>
      <c r="B120" s="264" t="s">
        <v>251</v>
      </c>
      <c r="C120" s="169"/>
      <c r="D120" s="169"/>
      <c r="E120" s="169"/>
      <c r="F120" s="169"/>
      <c r="G120" s="169"/>
      <c r="H120" s="169"/>
      <c r="I120" s="169"/>
      <c r="J120" s="169"/>
      <c r="K120" s="169"/>
      <c r="L120" s="169"/>
    </row>
    <row r="121" spans="1:12" ht="18" customHeight="1">
      <c r="A121" s="50">
        <f>A120+1</f>
        <v>104</v>
      </c>
      <c r="B121" s="264" t="s">
        <v>291</v>
      </c>
      <c r="C121" s="169"/>
      <c r="D121" s="169"/>
      <c r="E121" s="169"/>
      <c r="F121" s="169"/>
      <c r="G121" s="169"/>
      <c r="H121" s="169"/>
      <c r="I121" s="169"/>
      <c r="J121" s="169"/>
      <c r="K121" s="169"/>
      <c r="L121" s="169"/>
    </row>
    <row r="122" spans="1:12" ht="18" customHeight="1">
      <c r="B122" s="263" t="s">
        <v>428</v>
      </c>
    </row>
    <row r="123" spans="1:12" ht="18" customHeight="1">
      <c r="A123" s="50">
        <f>A121+1</f>
        <v>105</v>
      </c>
      <c r="B123" s="264" t="s">
        <v>254</v>
      </c>
      <c r="C123" s="169"/>
      <c r="D123" s="169"/>
      <c r="E123" s="169"/>
      <c r="F123" s="169"/>
      <c r="G123" s="169"/>
      <c r="H123" s="169"/>
      <c r="I123" s="169"/>
      <c r="J123" s="169"/>
      <c r="K123" s="169"/>
      <c r="L123" s="169"/>
    </row>
    <row r="124" spans="1:12" ht="18" customHeight="1">
      <c r="A124" s="50">
        <f>A123+1</f>
        <v>106</v>
      </c>
      <c r="B124" s="264" t="s">
        <v>248</v>
      </c>
      <c r="C124" s="169"/>
      <c r="D124" s="169"/>
      <c r="E124" s="169"/>
      <c r="F124" s="169"/>
      <c r="G124" s="169"/>
      <c r="H124" s="169"/>
      <c r="I124" s="169"/>
      <c r="J124" s="169"/>
      <c r="K124" s="169"/>
      <c r="L124" s="169"/>
    </row>
    <row r="125" spans="1:12" ht="18" customHeight="1">
      <c r="A125" s="50">
        <f>A124+1</f>
        <v>107</v>
      </c>
      <c r="B125" s="264" t="s">
        <v>249</v>
      </c>
      <c r="C125" s="169"/>
      <c r="D125" s="169"/>
      <c r="E125" s="169"/>
      <c r="F125" s="169"/>
      <c r="G125" s="169"/>
      <c r="H125" s="169"/>
      <c r="I125" s="169"/>
      <c r="J125" s="169"/>
      <c r="K125" s="169"/>
      <c r="L125" s="169"/>
    </row>
    <row r="126" spans="1:12" ht="18" customHeight="1">
      <c r="A126" s="50">
        <f>A125+1</f>
        <v>108</v>
      </c>
      <c r="B126" s="264" t="s">
        <v>250</v>
      </c>
      <c r="C126" s="169"/>
      <c r="D126" s="169"/>
      <c r="E126" s="169"/>
      <c r="F126" s="169"/>
      <c r="G126" s="169"/>
      <c r="H126" s="169"/>
      <c r="I126" s="169"/>
      <c r="J126" s="169"/>
      <c r="K126" s="169"/>
      <c r="L126" s="169"/>
    </row>
    <row r="127" spans="1:12" ht="18" customHeight="1">
      <c r="A127" s="50">
        <f>A126+1</f>
        <v>109</v>
      </c>
      <c r="B127" s="264" t="s">
        <v>251</v>
      </c>
      <c r="C127" s="169"/>
      <c r="D127" s="169"/>
      <c r="E127" s="169"/>
      <c r="F127" s="169"/>
      <c r="G127" s="169"/>
      <c r="H127" s="169"/>
      <c r="I127" s="169"/>
      <c r="J127" s="169"/>
      <c r="K127" s="169"/>
      <c r="L127" s="169"/>
    </row>
    <row r="128" spans="1:12" ht="18" customHeight="1">
      <c r="A128" s="50">
        <f>A127+1</f>
        <v>110</v>
      </c>
      <c r="B128" s="264" t="s">
        <v>291</v>
      </c>
      <c r="C128" s="169"/>
      <c r="D128" s="169"/>
      <c r="E128" s="169"/>
      <c r="F128" s="169"/>
      <c r="G128" s="169"/>
      <c r="H128" s="169"/>
      <c r="I128" s="169"/>
      <c r="J128" s="169"/>
      <c r="K128" s="169"/>
      <c r="L128" s="169"/>
    </row>
    <row r="129" spans="1:12" ht="18" customHeight="1">
      <c r="B129" s="263" t="s">
        <v>222</v>
      </c>
    </row>
    <row r="130" spans="1:12" ht="18" customHeight="1">
      <c r="A130" s="50">
        <f>A128+1</f>
        <v>111</v>
      </c>
      <c r="B130" s="264" t="s">
        <v>254</v>
      </c>
      <c r="C130" s="169"/>
      <c r="D130" s="169"/>
      <c r="E130" s="169"/>
      <c r="F130" s="169"/>
      <c r="G130" s="169"/>
      <c r="H130" s="169"/>
      <c r="I130" s="169"/>
      <c r="J130" s="169"/>
      <c r="K130" s="169"/>
      <c r="L130" s="169"/>
    </row>
    <row r="131" spans="1:12" ht="18" customHeight="1">
      <c r="A131" s="50">
        <f>A130+1</f>
        <v>112</v>
      </c>
      <c r="B131" s="264" t="s">
        <v>248</v>
      </c>
      <c r="C131" s="169"/>
      <c r="D131" s="169"/>
      <c r="E131" s="169"/>
      <c r="F131" s="169"/>
      <c r="G131" s="169"/>
      <c r="H131" s="169"/>
      <c r="I131" s="169"/>
      <c r="J131" s="169"/>
      <c r="K131" s="169"/>
      <c r="L131" s="169"/>
    </row>
    <row r="132" spans="1:12" ht="18" customHeight="1">
      <c r="A132" s="50">
        <f>A131+1</f>
        <v>113</v>
      </c>
      <c r="B132" s="264" t="s">
        <v>249</v>
      </c>
      <c r="C132" s="169"/>
      <c r="D132" s="169"/>
      <c r="E132" s="169"/>
      <c r="F132" s="169"/>
      <c r="G132" s="169"/>
      <c r="H132" s="169"/>
      <c r="I132" s="169"/>
      <c r="J132" s="169"/>
      <c r="K132" s="169"/>
      <c r="L132" s="169"/>
    </row>
    <row r="133" spans="1:12" ht="18" customHeight="1">
      <c r="A133" s="50">
        <f>A132+1</f>
        <v>114</v>
      </c>
      <c r="B133" s="264" t="s">
        <v>250</v>
      </c>
      <c r="C133" s="169"/>
      <c r="D133" s="169"/>
      <c r="E133" s="169"/>
      <c r="F133" s="169"/>
      <c r="G133" s="169"/>
      <c r="H133" s="169"/>
      <c r="I133" s="169"/>
      <c r="J133" s="169"/>
      <c r="K133" s="169"/>
      <c r="L133" s="169"/>
    </row>
    <row r="134" spans="1:12" ht="18" customHeight="1">
      <c r="A134" s="50">
        <f>A133+1</f>
        <v>115</v>
      </c>
      <c r="B134" s="264" t="s">
        <v>251</v>
      </c>
      <c r="C134" s="169"/>
      <c r="D134" s="169"/>
      <c r="E134" s="169"/>
      <c r="F134" s="169"/>
      <c r="G134" s="169"/>
      <c r="H134" s="169"/>
      <c r="I134" s="169"/>
      <c r="J134" s="169"/>
      <c r="K134" s="169"/>
      <c r="L134" s="169"/>
    </row>
    <row r="135" spans="1:12" ht="18" customHeight="1">
      <c r="A135" s="50">
        <f>A134+1</f>
        <v>116</v>
      </c>
      <c r="B135" s="264" t="s">
        <v>291</v>
      </c>
      <c r="C135" s="169"/>
      <c r="D135" s="169"/>
      <c r="E135" s="169"/>
      <c r="F135" s="169"/>
      <c r="G135" s="169"/>
      <c r="H135" s="169"/>
      <c r="I135" s="169"/>
      <c r="J135" s="169"/>
      <c r="K135" s="169"/>
      <c r="L135" s="169"/>
    </row>
    <row r="136" spans="1:12" ht="18" customHeight="1">
      <c r="B136" s="263" t="s">
        <v>223</v>
      </c>
    </row>
    <row r="137" spans="1:12" ht="18" customHeight="1">
      <c r="A137" s="50">
        <f>A135+1</f>
        <v>117</v>
      </c>
      <c r="B137" s="264" t="s">
        <v>254</v>
      </c>
      <c r="C137" s="169"/>
      <c r="D137" s="169"/>
      <c r="E137" s="169"/>
      <c r="F137" s="169"/>
      <c r="G137" s="169"/>
      <c r="H137" s="169"/>
      <c r="I137" s="169"/>
      <c r="J137" s="169"/>
      <c r="K137" s="169"/>
      <c r="L137" s="169"/>
    </row>
    <row r="138" spans="1:12" ht="18" customHeight="1">
      <c r="A138" s="50">
        <f>A137+1</f>
        <v>118</v>
      </c>
      <c r="B138" s="264" t="s">
        <v>248</v>
      </c>
      <c r="C138" s="169"/>
      <c r="D138" s="169"/>
      <c r="E138" s="169"/>
      <c r="F138" s="169"/>
      <c r="G138" s="169"/>
      <c r="H138" s="169"/>
      <c r="I138" s="169"/>
      <c r="J138" s="169"/>
      <c r="K138" s="169"/>
      <c r="L138" s="169"/>
    </row>
    <row r="139" spans="1:12" ht="18" customHeight="1">
      <c r="A139" s="50">
        <f>A138+1</f>
        <v>119</v>
      </c>
      <c r="B139" s="264" t="s">
        <v>249</v>
      </c>
      <c r="C139" s="169"/>
      <c r="D139" s="169"/>
      <c r="E139" s="169"/>
      <c r="F139" s="169"/>
      <c r="G139" s="169"/>
      <c r="H139" s="169"/>
      <c r="I139" s="169"/>
      <c r="J139" s="169"/>
      <c r="K139" s="169"/>
      <c r="L139" s="169"/>
    </row>
    <row r="140" spans="1:12" ht="18" customHeight="1">
      <c r="A140" s="50">
        <f>A139+1</f>
        <v>120</v>
      </c>
      <c r="B140" s="264" t="s">
        <v>250</v>
      </c>
      <c r="C140" s="169"/>
      <c r="D140" s="169"/>
      <c r="E140" s="169"/>
      <c r="F140" s="169"/>
      <c r="G140" s="169"/>
      <c r="H140" s="169"/>
      <c r="I140" s="169"/>
      <c r="J140" s="169"/>
      <c r="K140" s="169"/>
      <c r="L140" s="169"/>
    </row>
    <row r="141" spans="1:12" ht="18" customHeight="1">
      <c r="A141" s="50">
        <f>A140+1</f>
        <v>121</v>
      </c>
      <c r="B141" s="264" t="s">
        <v>251</v>
      </c>
      <c r="C141" s="169"/>
      <c r="D141" s="169"/>
      <c r="E141" s="169"/>
      <c r="F141" s="169"/>
      <c r="G141" s="169"/>
      <c r="H141" s="169"/>
      <c r="I141" s="169"/>
      <c r="J141" s="169"/>
      <c r="K141" s="169"/>
      <c r="L141" s="169"/>
    </row>
    <row r="142" spans="1:12" ht="18" customHeight="1">
      <c r="A142" s="50">
        <f>A141+1</f>
        <v>122</v>
      </c>
      <c r="B142" s="264" t="s">
        <v>291</v>
      </c>
      <c r="C142" s="169"/>
      <c r="D142" s="169"/>
      <c r="E142" s="169"/>
      <c r="F142" s="169"/>
      <c r="G142" s="169"/>
      <c r="H142" s="169"/>
      <c r="I142" s="169"/>
      <c r="J142" s="169"/>
      <c r="K142" s="169"/>
      <c r="L142" s="169"/>
    </row>
    <row r="143" spans="1:12" ht="18" customHeight="1">
      <c r="B143" s="263" t="s">
        <v>224</v>
      </c>
    </row>
    <row r="144" spans="1:12" ht="18" customHeight="1">
      <c r="A144" s="50">
        <f>A142+1</f>
        <v>123</v>
      </c>
      <c r="B144" s="264" t="s">
        <v>254</v>
      </c>
      <c r="C144" s="169"/>
      <c r="D144" s="169"/>
      <c r="E144" s="169"/>
      <c r="F144" s="169"/>
      <c r="G144" s="169"/>
      <c r="H144" s="169"/>
      <c r="I144" s="169"/>
      <c r="J144" s="169"/>
      <c r="K144" s="169"/>
      <c r="L144" s="169"/>
    </row>
    <row r="145" spans="1:12" ht="18" customHeight="1">
      <c r="A145" s="50">
        <f>A144+1</f>
        <v>124</v>
      </c>
      <c r="B145" s="264" t="s">
        <v>248</v>
      </c>
      <c r="C145" s="169"/>
      <c r="D145" s="169"/>
      <c r="E145" s="169"/>
      <c r="F145" s="169"/>
      <c r="G145" s="169"/>
      <c r="H145" s="169"/>
      <c r="I145" s="169"/>
      <c r="J145" s="169"/>
      <c r="K145" s="169"/>
      <c r="L145" s="169"/>
    </row>
    <row r="146" spans="1:12" ht="18" customHeight="1">
      <c r="A146" s="50">
        <f>A145+1</f>
        <v>125</v>
      </c>
      <c r="B146" s="264" t="s">
        <v>249</v>
      </c>
      <c r="C146" s="169"/>
      <c r="D146" s="169"/>
      <c r="E146" s="169"/>
      <c r="F146" s="169"/>
      <c r="G146" s="169"/>
      <c r="H146" s="169"/>
      <c r="I146" s="169"/>
      <c r="J146" s="169"/>
      <c r="K146" s="169"/>
      <c r="L146" s="169"/>
    </row>
    <row r="147" spans="1:12" ht="18" customHeight="1">
      <c r="A147" s="50">
        <f>A146+1</f>
        <v>126</v>
      </c>
      <c r="B147" s="264" t="s">
        <v>250</v>
      </c>
      <c r="C147" s="169"/>
      <c r="D147" s="169"/>
      <c r="E147" s="169"/>
      <c r="F147" s="169"/>
      <c r="G147" s="169"/>
      <c r="H147" s="169"/>
      <c r="I147" s="169"/>
      <c r="J147" s="169"/>
      <c r="K147" s="169"/>
      <c r="L147" s="169"/>
    </row>
    <row r="148" spans="1:12" ht="18" customHeight="1">
      <c r="A148" s="50">
        <f>A147+1</f>
        <v>127</v>
      </c>
      <c r="B148" s="264" t="s">
        <v>251</v>
      </c>
      <c r="C148" s="169"/>
      <c r="D148" s="169"/>
      <c r="E148" s="169"/>
      <c r="F148" s="169"/>
      <c r="G148" s="169"/>
      <c r="H148" s="169"/>
      <c r="I148" s="169"/>
      <c r="J148" s="169"/>
      <c r="K148" s="169"/>
      <c r="L148" s="169"/>
    </row>
    <row r="149" spans="1:12" ht="18" customHeight="1">
      <c r="A149" s="50">
        <f>A148+1</f>
        <v>128</v>
      </c>
      <c r="B149" s="264" t="s">
        <v>291</v>
      </c>
      <c r="C149" s="169"/>
      <c r="D149" s="169"/>
      <c r="E149" s="169"/>
      <c r="F149" s="169"/>
      <c r="G149" s="169"/>
      <c r="H149" s="169"/>
      <c r="I149" s="169"/>
      <c r="J149" s="169"/>
      <c r="K149" s="169"/>
      <c r="L149" s="169"/>
    </row>
    <row r="150" spans="1:12" ht="18" customHeight="1">
      <c r="B150" s="263" t="s">
        <v>781</v>
      </c>
    </row>
    <row r="151" spans="1:12" ht="18" customHeight="1">
      <c r="A151" s="50">
        <f>A149+1</f>
        <v>129</v>
      </c>
      <c r="B151" s="264" t="s">
        <v>254</v>
      </c>
      <c r="C151" s="169"/>
      <c r="D151" s="169"/>
      <c r="E151" s="169"/>
      <c r="F151" s="169"/>
      <c r="G151" s="169"/>
      <c r="H151" s="169"/>
      <c r="I151" s="169"/>
      <c r="J151" s="169"/>
      <c r="K151" s="169"/>
      <c r="L151" s="169"/>
    </row>
    <row r="152" spans="1:12" ht="18" customHeight="1">
      <c r="A152" s="50">
        <f>A151+1</f>
        <v>130</v>
      </c>
      <c r="B152" s="264" t="s">
        <v>248</v>
      </c>
      <c r="C152" s="169"/>
      <c r="D152" s="169"/>
      <c r="E152" s="169"/>
      <c r="F152" s="169"/>
      <c r="G152" s="169"/>
      <c r="H152" s="169"/>
      <c r="I152" s="169"/>
      <c r="J152" s="169"/>
      <c r="K152" s="169"/>
      <c r="L152" s="169"/>
    </row>
    <row r="153" spans="1:12" ht="18" customHeight="1">
      <c r="A153" s="50">
        <f>A152+1</f>
        <v>131</v>
      </c>
      <c r="B153" s="264" t="s">
        <v>249</v>
      </c>
      <c r="C153" s="169"/>
      <c r="D153" s="169"/>
      <c r="E153" s="169"/>
      <c r="F153" s="169"/>
      <c r="G153" s="169"/>
      <c r="H153" s="169"/>
      <c r="I153" s="169"/>
      <c r="J153" s="169"/>
      <c r="K153" s="169"/>
      <c r="L153" s="169"/>
    </row>
    <row r="154" spans="1:12" ht="18" customHeight="1">
      <c r="A154" s="50">
        <f>A153+1</f>
        <v>132</v>
      </c>
      <c r="B154" s="264" t="s">
        <v>250</v>
      </c>
      <c r="C154" s="169"/>
      <c r="D154" s="169"/>
      <c r="E154" s="169"/>
      <c r="F154" s="169"/>
      <c r="G154" s="169"/>
      <c r="H154" s="169"/>
      <c r="I154" s="169"/>
      <c r="J154" s="169"/>
      <c r="K154" s="169"/>
      <c r="L154" s="169"/>
    </row>
    <row r="155" spans="1:12" ht="18" customHeight="1">
      <c r="A155" s="50">
        <f>A154+1</f>
        <v>133</v>
      </c>
      <c r="B155" s="264" t="s">
        <v>251</v>
      </c>
      <c r="C155" s="169"/>
      <c r="D155" s="169"/>
      <c r="E155" s="169"/>
      <c r="F155" s="169"/>
      <c r="G155" s="169"/>
      <c r="H155" s="169"/>
      <c r="I155" s="169"/>
      <c r="J155" s="169"/>
      <c r="K155" s="169"/>
      <c r="L155" s="169"/>
    </row>
    <row r="156" spans="1:12" ht="18" customHeight="1">
      <c r="A156" s="50">
        <f>A155+1</f>
        <v>134</v>
      </c>
      <c r="B156" s="264" t="s">
        <v>291</v>
      </c>
      <c r="C156" s="169"/>
      <c r="D156" s="169"/>
      <c r="E156" s="169"/>
      <c r="F156" s="169"/>
      <c r="G156" s="169"/>
      <c r="H156" s="169"/>
      <c r="I156" s="169"/>
      <c r="J156" s="169"/>
      <c r="K156" s="169"/>
      <c r="L156" s="169"/>
    </row>
    <row r="157" spans="1:12" ht="18" customHeight="1">
      <c r="B157" s="263" t="s">
        <v>782</v>
      </c>
    </row>
    <row r="158" spans="1:12" ht="18" customHeight="1">
      <c r="A158" s="50">
        <f>A156+1</f>
        <v>135</v>
      </c>
      <c r="B158" s="264" t="s">
        <v>254</v>
      </c>
      <c r="C158" s="169"/>
      <c r="D158" s="169"/>
      <c r="E158" s="169"/>
      <c r="F158" s="169"/>
      <c r="G158" s="169"/>
      <c r="H158" s="169"/>
      <c r="I158" s="169"/>
      <c r="J158" s="169"/>
      <c r="K158" s="169"/>
      <c r="L158" s="169"/>
    </row>
    <row r="159" spans="1:12" ht="18" customHeight="1">
      <c r="A159" s="50">
        <f>A158+1</f>
        <v>136</v>
      </c>
      <c r="B159" s="264" t="s">
        <v>248</v>
      </c>
      <c r="C159" s="169"/>
      <c r="D159" s="169"/>
      <c r="E159" s="169"/>
      <c r="F159" s="169"/>
      <c r="G159" s="169"/>
      <c r="H159" s="169"/>
      <c r="I159" s="169"/>
      <c r="J159" s="169"/>
      <c r="K159" s="169"/>
      <c r="L159" s="169"/>
    </row>
    <row r="160" spans="1:12" ht="18" customHeight="1">
      <c r="A160" s="50">
        <f>A159+1</f>
        <v>137</v>
      </c>
      <c r="B160" s="264" t="s">
        <v>249</v>
      </c>
      <c r="C160" s="169"/>
      <c r="D160" s="169"/>
      <c r="E160" s="169"/>
      <c r="F160" s="169"/>
      <c r="G160" s="169"/>
      <c r="H160" s="169"/>
      <c r="I160" s="169"/>
      <c r="J160" s="169"/>
      <c r="K160" s="169"/>
      <c r="L160" s="169"/>
    </row>
    <row r="161" spans="1:12" ht="18" customHeight="1">
      <c r="A161" s="50">
        <f>A160+1</f>
        <v>138</v>
      </c>
      <c r="B161" s="264" t="s">
        <v>250</v>
      </c>
      <c r="C161" s="169"/>
      <c r="D161" s="169"/>
      <c r="E161" s="169"/>
      <c r="F161" s="169"/>
      <c r="G161" s="169"/>
      <c r="H161" s="169"/>
      <c r="I161" s="169"/>
      <c r="J161" s="169"/>
      <c r="K161" s="169"/>
      <c r="L161" s="169"/>
    </row>
    <row r="162" spans="1:12" ht="18" customHeight="1">
      <c r="A162" s="50">
        <f>A161+1</f>
        <v>139</v>
      </c>
      <c r="B162" s="264" t="s">
        <v>251</v>
      </c>
      <c r="C162" s="169"/>
      <c r="D162" s="169"/>
      <c r="E162" s="169"/>
      <c r="F162" s="169"/>
      <c r="G162" s="169"/>
      <c r="H162" s="169"/>
      <c r="I162" s="169"/>
      <c r="J162" s="169"/>
      <c r="K162" s="169"/>
      <c r="L162" s="169"/>
    </row>
    <row r="163" spans="1:12" ht="18" customHeight="1">
      <c r="A163" s="50">
        <f>A162+1</f>
        <v>140</v>
      </c>
      <c r="B163" s="264" t="s">
        <v>291</v>
      </c>
      <c r="C163" s="169"/>
      <c r="D163" s="169"/>
      <c r="E163" s="169"/>
      <c r="F163" s="169"/>
      <c r="G163" s="169"/>
      <c r="H163" s="169"/>
      <c r="I163" s="169"/>
      <c r="J163" s="169"/>
      <c r="K163" s="169"/>
      <c r="L163" s="169"/>
    </row>
  </sheetData>
  <protectedRanges>
    <protectedRange sqref="C102:L107 C109:L114 C130:L135 C137:L142 C144:L149 C158:L162 C51:L58 C4:L11 C13:L20 C22:L29 C42:L49 C90:L94 C81:L88 C96:L100 C66:L70 C72:L79 C60:L64 C151:L156 C123:L128 C116:L121 C31:L40" name="Retail Balance Worksheet"/>
  </protectedRanges>
  <mergeCells count="1">
    <mergeCell ref="D1:L1"/>
  </mergeCells>
  <pageMargins left="0.25" right="0.25" top="0.75" bottom="0.75" header="0.3" footer="0.3"/>
  <pageSetup scale="95" fitToHeight="0" orientation="landscape" r:id="rId1"/>
  <headerFooter scaleWithDoc="0">
    <oddHeader>&amp;L&amp;"-,Bold"FR Y-14A Schedule A.2.a - Retail Balance and Loss Projections</oddHeader>
  </headerFooter>
  <rowBreaks count="5" manualBreakCount="5">
    <brk id="29" max="16383" man="1"/>
    <brk id="58" max="11" man="1"/>
    <brk id="79" max="16383" man="1"/>
    <brk id="107" max="16383" man="1"/>
    <brk id="1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253"/>
  <sheetViews>
    <sheetView showGridLines="0" view="pageBreakPreview" zoomScale="60" zoomScaleNormal="70" workbookViewId="0">
      <selection activeCell="P172" sqref="P172:P174"/>
    </sheetView>
  </sheetViews>
  <sheetFormatPr defaultColWidth="8.85546875" defaultRowHeight="15" customHeight="1"/>
  <cols>
    <col min="1" max="1" width="37.85546875" style="741" customWidth="1"/>
    <col min="2" max="14" width="10.7109375" style="204" customWidth="1"/>
    <col min="15" max="15" width="0.85546875" style="204" customWidth="1"/>
    <col min="16" max="16" width="20" style="204" customWidth="1"/>
    <col min="17" max="17" width="17" style="204" customWidth="1"/>
    <col min="18" max="16384" width="8.85546875" style="204"/>
  </cols>
  <sheetData>
    <row r="1" spans="1:19" ht="15" customHeight="1">
      <c r="A1" s="260"/>
      <c r="B1" s="653"/>
      <c r="C1" s="54"/>
      <c r="D1" s="54"/>
      <c r="E1" s="54"/>
      <c r="F1" s="54"/>
      <c r="G1" s="54"/>
      <c r="H1" s="54"/>
      <c r="I1" s="54"/>
      <c r="J1" s="54"/>
      <c r="K1" s="54"/>
      <c r="L1" s="54"/>
      <c r="M1" s="54"/>
      <c r="N1" s="54"/>
      <c r="O1" s="54"/>
      <c r="P1" s="1016" t="s">
        <v>294</v>
      </c>
      <c r="Q1" s="54"/>
      <c r="R1" s="54"/>
      <c r="S1" s="54"/>
    </row>
    <row r="2" spans="1:19" ht="15" customHeight="1">
      <c r="A2" s="743" t="s">
        <v>1196</v>
      </c>
      <c r="B2" s="54"/>
      <c r="C2" s="54"/>
      <c r="D2" s="54"/>
      <c r="E2" s="54"/>
      <c r="F2" s="54"/>
      <c r="G2" s="54"/>
      <c r="H2" s="54"/>
      <c r="I2" s="54"/>
      <c r="J2" s="54"/>
      <c r="K2" s="54"/>
      <c r="L2" s="54"/>
      <c r="M2" s="54"/>
      <c r="N2" s="54"/>
      <c r="O2" s="54"/>
      <c r="P2" s="1016"/>
      <c r="Q2" s="54"/>
      <c r="R2" s="54"/>
      <c r="S2" s="54"/>
    </row>
    <row r="3" spans="1:19" ht="15" customHeight="1">
      <c r="A3" s="1017" t="s">
        <v>217</v>
      </c>
      <c r="B3" s="1019" t="s">
        <v>295</v>
      </c>
      <c r="C3" s="1019"/>
      <c r="D3" s="1019"/>
      <c r="E3" s="1019"/>
      <c r="F3" s="1019"/>
      <c r="G3" s="1019"/>
      <c r="H3" s="1019"/>
      <c r="I3" s="1019"/>
      <c r="J3" s="1019"/>
      <c r="K3" s="1019"/>
      <c r="L3" s="1019"/>
      <c r="M3" s="1019"/>
      <c r="N3" s="1019"/>
      <c r="O3" s="54"/>
      <c r="P3" s="1016"/>
      <c r="Q3" s="54"/>
      <c r="R3" s="54"/>
      <c r="S3" s="54"/>
    </row>
    <row r="4" spans="1:19" ht="15" customHeight="1">
      <c r="A4" s="1017"/>
      <c r="B4" s="654">
        <f t="shared" ref="B4:H4" si="0">C4-1</f>
        <v>2004</v>
      </c>
      <c r="C4" s="654">
        <f t="shared" si="0"/>
        <v>2005</v>
      </c>
      <c r="D4" s="654">
        <f t="shared" si="0"/>
        <v>2006</v>
      </c>
      <c r="E4" s="654">
        <f t="shared" si="0"/>
        <v>2007</v>
      </c>
      <c r="F4" s="654">
        <f t="shared" si="0"/>
        <v>2008</v>
      </c>
      <c r="G4" s="654">
        <f t="shared" si="0"/>
        <v>2009</v>
      </c>
      <c r="H4" s="654">
        <f t="shared" si="0"/>
        <v>2010</v>
      </c>
      <c r="I4" s="654">
        <f>J4-1</f>
        <v>2011</v>
      </c>
      <c r="J4" s="654">
        <f>K4-1</f>
        <v>2012</v>
      </c>
      <c r="K4" s="654">
        <v>2013</v>
      </c>
      <c r="L4" s="654">
        <v>2014</v>
      </c>
      <c r="M4" s="654" t="s">
        <v>218</v>
      </c>
      <c r="N4" s="655" t="s">
        <v>219</v>
      </c>
      <c r="O4" s="54"/>
      <c r="P4" s="54"/>
      <c r="Q4" s="54"/>
      <c r="R4" s="54"/>
      <c r="S4" s="54"/>
    </row>
    <row r="5" spans="1:19" ht="15" customHeight="1">
      <c r="A5" s="656" t="s">
        <v>220</v>
      </c>
      <c r="B5" s="205"/>
      <c r="C5" s="205"/>
      <c r="D5" s="205"/>
      <c r="E5" s="205"/>
      <c r="F5" s="205"/>
      <c r="G5" s="205"/>
      <c r="H5" s="205"/>
      <c r="I5" s="205"/>
      <c r="J5" s="205"/>
      <c r="K5" s="205"/>
      <c r="L5" s="205"/>
      <c r="M5" s="205"/>
      <c r="N5" s="664">
        <f>SUM(B5:M5)</f>
        <v>0</v>
      </c>
      <c r="O5" s="54"/>
      <c r="P5" s="54" t="s">
        <v>1195</v>
      </c>
      <c r="Q5" s="54"/>
      <c r="R5" s="54"/>
      <c r="S5" s="54"/>
    </row>
    <row r="6" spans="1:19" ht="30">
      <c r="A6" s="656" t="s">
        <v>652</v>
      </c>
      <c r="B6" s="205"/>
      <c r="C6" s="205"/>
      <c r="D6" s="205"/>
      <c r="E6" s="205"/>
      <c r="F6" s="205"/>
      <c r="G6" s="205"/>
      <c r="H6" s="205"/>
      <c r="I6" s="205"/>
      <c r="J6" s="205"/>
      <c r="K6" s="205"/>
      <c r="L6" s="205"/>
      <c r="M6" s="205"/>
      <c r="N6" s="664">
        <f>SUM(B6:M6)</f>
        <v>0</v>
      </c>
      <c r="O6" s="54"/>
      <c r="P6" s="54" t="s">
        <v>1195</v>
      </c>
      <c r="Q6" s="54"/>
      <c r="R6" s="54"/>
      <c r="S6" s="54"/>
    </row>
    <row r="7" spans="1:19" ht="30">
      <c r="A7" s="656" t="s">
        <v>653</v>
      </c>
      <c r="B7" s="205"/>
      <c r="C7" s="205"/>
      <c r="D7" s="205"/>
      <c r="E7" s="205"/>
      <c r="F7" s="205"/>
      <c r="G7" s="205"/>
      <c r="H7" s="205"/>
      <c r="I7" s="205"/>
      <c r="J7" s="205"/>
      <c r="K7" s="205"/>
      <c r="L7" s="205"/>
      <c r="M7" s="205"/>
      <c r="N7" s="664">
        <f>SUM(B7:M7)</f>
        <v>0</v>
      </c>
      <c r="O7" s="54"/>
      <c r="P7" s="54" t="s">
        <v>1195</v>
      </c>
      <c r="Q7" s="1016" t="s">
        <v>296</v>
      </c>
      <c r="R7" s="54"/>
      <c r="S7" s="54"/>
    </row>
    <row r="8" spans="1:19" ht="30">
      <c r="A8" s="656" t="s">
        <v>654</v>
      </c>
      <c r="B8" s="657"/>
      <c r="C8" s="657"/>
      <c r="D8" s="657"/>
      <c r="E8" s="657"/>
      <c r="F8" s="657"/>
      <c r="G8" s="657"/>
      <c r="H8" s="657"/>
      <c r="I8" s="657"/>
      <c r="J8" s="657"/>
      <c r="K8" s="657"/>
      <c r="L8" s="657"/>
      <c r="M8" s="657"/>
      <c r="N8" s="657"/>
      <c r="O8" s="54"/>
      <c r="P8" s="54"/>
      <c r="Q8" s="1016"/>
      <c r="R8" s="54"/>
      <c r="S8" s="54"/>
    </row>
    <row r="9" spans="1:19" ht="15" customHeight="1">
      <c r="A9" s="733" t="s">
        <v>221</v>
      </c>
      <c r="B9" s="205"/>
      <c r="C9" s="205"/>
      <c r="D9" s="205"/>
      <c r="E9" s="205"/>
      <c r="F9" s="205"/>
      <c r="G9" s="205"/>
      <c r="H9" s="205"/>
      <c r="I9" s="205"/>
      <c r="J9" s="205"/>
      <c r="K9" s="205"/>
      <c r="L9" s="205"/>
      <c r="M9" s="205"/>
      <c r="N9" s="664">
        <f t="shared" ref="N9:N16" si="1">SUM(B9:M9)</f>
        <v>0</v>
      </c>
      <c r="O9" s="54"/>
      <c r="P9" s="54" t="s">
        <v>1195</v>
      </c>
      <c r="Q9" s="54" t="b">
        <f>N7=SUM(N9:N12)</f>
        <v>1</v>
      </c>
      <c r="R9" s="54"/>
      <c r="S9" s="54"/>
    </row>
    <row r="10" spans="1:19" ht="15" customHeight="1">
      <c r="A10" s="733" t="s">
        <v>297</v>
      </c>
      <c r="B10" s="205"/>
      <c r="C10" s="205"/>
      <c r="D10" s="205"/>
      <c r="E10" s="205"/>
      <c r="F10" s="205"/>
      <c r="G10" s="205"/>
      <c r="H10" s="205"/>
      <c r="I10" s="205"/>
      <c r="J10" s="205"/>
      <c r="K10" s="205"/>
      <c r="L10" s="205"/>
      <c r="M10" s="205"/>
      <c r="N10" s="664">
        <f t="shared" si="1"/>
        <v>0</v>
      </c>
      <c r="O10" s="54"/>
      <c r="P10" s="54" t="s">
        <v>1195</v>
      </c>
      <c r="Q10" s="54"/>
      <c r="R10" s="54"/>
      <c r="S10" s="54"/>
    </row>
    <row r="11" spans="1:19" ht="15" customHeight="1">
      <c r="A11" s="733" t="s">
        <v>298</v>
      </c>
      <c r="B11" s="205"/>
      <c r="C11" s="205"/>
      <c r="D11" s="205"/>
      <c r="E11" s="205"/>
      <c r="F11" s="205"/>
      <c r="G11" s="205"/>
      <c r="H11" s="205"/>
      <c r="I11" s="205"/>
      <c r="J11" s="205"/>
      <c r="K11" s="205"/>
      <c r="L11" s="205"/>
      <c r="M11" s="205"/>
      <c r="N11" s="664">
        <f t="shared" si="1"/>
        <v>0</v>
      </c>
      <c r="O11" s="54"/>
      <c r="P11" s="54" t="s">
        <v>1195</v>
      </c>
      <c r="Q11" s="54"/>
      <c r="R11" s="54"/>
      <c r="S11" s="54"/>
    </row>
    <row r="12" spans="1:19" ht="15" customHeight="1">
      <c r="A12" s="734" t="s">
        <v>299</v>
      </c>
      <c r="B12" s="205"/>
      <c r="C12" s="205"/>
      <c r="D12" s="205"/>
      <c r="E12" s="205"/>
      <c r="F12" s="205"/>
      <c r="G12" s="205"/>
      <c r="H12" s="205"/>
      <c r="I12" s="205"/>
      <c r="J12" s="205"/>
      <c r="K12" s="205"/>
      <c r="L12" s="205"/>
      <c r="M12" s="205"/>
      <c r="N12" s="664">
        <f t="shared" si="1"/>
        <v>0</v>
      </c>
      <c r="O12" s="54"/>
      <c r="P12" s="54" t="s">
        <v>1195</v>
      </c>
      <c r="Q12" s="54"/>
      <c r="R12" s="54"/>
      <c r="S12" s="54"/>
    </row>
    <row r="13" spans="1:19" ht="30">
      <c r="A13" s="656" t="s">
        <v>655</v>
      </c>
      <c r="B13" s="205"/>
      <c r="C13" s="205"/>
      <c r="D13" s="205"/>
      <c r="E13" s="205"/>
      <c r="F13" s="205"/>
      <c r="G13" s="205"/>
      <c r="H13" s="205"/>
      <c r="I13" s="205"/>
      <c r="J13" s="205"/>
      <c r="K13" s="205"/>
      <c r="L13" s="205"/>
      <c r="M13" s="205"/>
      <c r="N13" s="664">
        <f t="shared" si="1"/>
        <v>0</v>
      </c>
      <c r="O13" s="54"/>
      <c r="P13" s="54" t="s">
        <v>1195</v>
      </c>
      <c r="Q13" s="54"/>
      <c r="R13" s="54"/>
      <c r="S13" s="54"/>
    </row>
    <row r="14" spans="1:19" ht="30">
      <c r="A14" s="656" t="s">
        <v>656</v>
      </c>
      <c r="B14" s="205"/>
      <c r="C14" s="205"/>
      <c r="D14" s="205"/>
      <c r="E14" s="205"/>
      <c r="F14" s="205"/>
      <c r="G14" s="205"/>
      <c r="H14" s="205"/>
      <c r="I14" s="205"/>
      <c r="J14" s="205"/>
      <c r="K14" s="205"/>
      <c r="L14" s="205"/>
      <c r="M14" s="205"/>
      <c r="N14" s="664">
        <f t="shared" si="1"/>
        <v>0</v>
      </c>
      <c r="O14" s="54"/>
      <c r="P14" s="54" t="s">
        <v>1195</v>
      </c>
      <c r="Q14" s="54"/>
      <c r="R14" s="54"/>
      <c r="S14" s="54"/>
    </row>
    <row r="15" spans="1:19" ht="30">
      <c r="A15" s="656" t="s">
        <v>657</v>
      </c>
      <c r="B15" s="205"/>
      <c r="C15" s="205"/>
      <c r="D15" s="205"/>
      <c r="E15" s="205"/>
      <c r="F15" s="205"/>
      <c r="G15" s="205"/>
      <c r="H15" s="205"/>
      <c r="I15" s="205"/>
      <c r="J15" s="205"/>
      <c r="K15" s="205"/>
      <c r="L15" s="205"/>
      <c r="M15" s="205"/>
      <c r="N15" s="664">
        <f t="shared" si="1"/>
        <v>0</v>
      </c>
      <c r="O15" s="54"/>
      <c r="P15" s="54" t="s">
        <v>300</v>
      </c>
      <c r="Q15" s="54"/>
      <c r="R15" s="54"/>
      <c r="S15" s="54"/>
    </row>
    <row r="16" spans="1:19" ht="45">
      <c r="A16" s="656" t="s">
        <v>658</v>
      </c>
      <c r="B16" s="205"/>
      <c r="C16" s="205"/>
      <c r="D16" s="205"/>
      <c r="E16" s="205"/>
      <c r="F16" s="205"/>
      <c r="G16" s="205"/>
      <c r="H16" s="205"/>
      <c r="I16" s="205"/>
      <c r="J16" s="205"/>
      <c r="K16" s="205"/>
      <c r="L16" s="205"/>
      <c r="M16" s="205"/>
      <c r="N16" s="664">
        <f t="shared" si="1"/>
        <v>0</v>
      </c>
      <c r="O16" s="54"/>
      <c r="P16" s="54" t="s">
        <v>300</v>
      </c>
      <c r="Q16" s="54"/>
      <c r="R16" s="54"/>
      <c r="S16" s="54"/>
    </row>
    <row r="17" spans="1:19">
      <c r="A17" s="735"/>
      <c r="B17" s="206"/>
      <c r="C17" s="206"/>
      <c r="D17" s="206"/>
      <c r="E17" s="206"/>
      <c r="F17" s="206"/>
      <c r="G17" s="206"/>
      <c r="H17" s="206"/>
      <c r="I17" s="206"/>
      <c r="J17" s="206"/>
      <c r="K17" s="206"/>
      <c r="L17" s="206"/>
      <c r="M17" s="206"/>
      <c r="N17" s="206"/>
      <c r="O17" s="54"/>
      <c r="P17" s="54"/>
      <c r="Q17" s="54"/>
      <c r="R17" s="54"/>
      <c r="S17" s="54"/>
    </row>
    <row r="18" spans="1:19" ht="15.75">
      <c r="A18" s="743" t="s">
        <v>637</v>
      </c>
      <c r="B18" s="659"/>
      <c r="C18" s="659"/>
      <c r="D18" s="659"/>
      <c r="E18" s="659"/>
      <c r="F18" s="659"/>
      <c r="G18" s="659"/>
      <c r="H18" s="659"/>
      <c r="I18" s="659"/>
      <c r="J18" s="659"/>
      <c r="K18" s="659"/>
      <c r="L18" s="659"/>
      <c r="M18" s="659"/>
      <c r="N18" s="659"/>
      <c r="O18" s="54"/>
      <c r="P18" s="54"/>
      <c r="Q18" s="54"/>
      <c r="R18" s="54"/>
      <c r="S18" s="54"/>
    </row>
    <row r="19" spans="1:19">
      <c r="A19" s="1017" t="s">
        <v>217</v>
      </c>
      <c r="B19" s="1018" t="s">
        <v>295</v>
      </c>
      <c r="C19" s="1018"/>
      <c r="D19" s="1018"/>
      <c r="E19" s="1018"/>
      <c r="F19" s="1018"/>
      <c r="G19" s="1018"/>
      <c r="H19" s="1018"/>
      <c r="I19" s="1018"/>
      <c r="J19" s="1018"/>
      <c r="K19" s="1018"/>
      <c r="L19" s="1018"/>
      <c r="M19" s="1018"/>
      <c r="N19" s="1018"/>
      <c r="O19" s="54"/>
      <c r="P19" s="54"/>
      <c r="Q19" s="54"/>
      <c r="R19" s="54"/>
      <c r="S19" s="54"/>
    </row>
    <row r="20" spans="1:19">
      <c r="A20" s="1017"/>
      <c r="B20" s="654">
        <f t="shared" ref="B20:H20" si="2">C20-1</f>
        <v>2004</v>
      </c>
      <c r="C20" s="654">
        <f t="shared" si="2"/>
        <v>2005</v>
      </c>
      <c r="D20" s="654">
        <f t="shared" si="2"/>
        <v>2006</v>
      </c>
      <c r="E20" s="654">
        <f t="shared" si="2"/>
        <v>2007</v>
      </c>
      <c r="F20" s="654">
        <f t="shared" si="2"/>
        <v>2008</v>
      </c>
      <c r="G20" s="654">
        <f t="shared" si="2"/>
        <v>2009</v>
      </c>
      <c r="H20" s="654">
        <f t="shared" si="2"/>
        <v>2010</v>
      </c>
      <c r="I20" s="654">
        <f>J20-1</f>
        <v>2011</v>
      </c>
      <c r="J20" s="654">
        <f>K20-1</f>
        <v>2012</v>
      </c>
      <c r="K20" s="654">
        <v>2013</v>
      </c>
      <c r="L20" s="654">
        <v>2014</v>
      </c>
      <c r="M20" s="654" t="s">
        <v>218</v>
      </c>
      <c r="N20" s="655" t="s">
        <v>219</v>
      </c>
      <c r="O20" s="54"/>
      <c r="P20" s="54"/>
      <c r="Q20" s="54"/>
      <c r="R20" s="54"/>
      <c r="S20" s="54"/>
    </row>
    <row r="21" spans="1:19">
      <c r="A21" s="656" t="s">
        <v>220</v>
      </c>
      <c r="B21" s="205"/>
      <c r="C21" s="205"/>
      <c r="D21" s="205"/>
      <c r="E21" s="205"/>
      <c r="F21" s="205"/>
      <c r="G21" s="205"/>
      <c r="H21" s="205"/>
      <c r="I21" s="205"/>
      <c r="J21" s="205"/>
      <c r="K21" s="205"/>
      <c r="L21" s="205"/>
      <c r="M21" s="205"/>
      <c r="N21" s="664">
        <f>SUM(B21:M21)</f>
        <v>0</v>
      </c>
      <c r="O21" s="54"/>
      <c r="P21" s="54" t="s">
        <v>1195</v>
      </c>
      <c r="Q21" s="54"/>
      <c r="R21" s="54"/>
      <c r="S21" s="54"/>
    </row>
    <row r="22" spans="1:19" ht="30">
      <c r="A22" s="656" t="s">
        <v>652</v>
      </c>
      <c r="B22" s="205"/>
      <c r="C22" s="205"/>
      <c r="D22" s="205"/>
      <c r="E22" s="205"/>
      <c r="F22" s="205"/>
      <c r="G22" s="205"/>
      <c r="H22" s="205"/>
      <c r="I22" s="205"/>
      <c r="J22" s="205"/>
      <c r="K22" s="205"/>
      <c r="L22" s="205"/>
      <c r="M22" s="205"/>
      <c r="N22" s="664">
        <f>SUM(B22:M22)</f>
        <v>0</v>
      </c>
      <c r="O22" s="54"/>
      <c r="P22" s="54" t="s">
        <v>1195</v>
      </c>
      <c r="Q22" s="54"/>
      <c r="R22" s="54"/>
      <c r="S22" s="54"/>
    </row>
    <row r="23" spans="1:19" ht="30">
      <c r="A23" s="656" t="s">
        <v>653</v>
      </c>
      <c r="B23" s="205"/>
      <c r="C23" s="205"/>
      <c r="D23" s="205"/>
      <c r="E23" s="205"/>
      <c r="F23" s="205"/>
      <c r="G23" s="205"/>
      <c r="H23" s="205"/>
      <c r="I23" s="205"/>
      <c r="J23" s="205"/>
      <c r="K23" s="205"/>
      <c r="L23" s="205"/>
      <c r="M23" s="205"/>
      <c r="N23" s="664">
        <f>SUM(B23:M23)</f>
        <v>0</v>
      </c>
      <c r="O23" s="54"/>
      <c r="P23" s="54" t="s">
        <v>1195</v>
      </c>
      <c r="Q23" s="54"/>
      <c r="R23" s="54"/>
      <c r="S23" s="54"/>
    </row>
    <row r="24" spans="1:19" ht="45">
      <c r="A24" s="656" t="s">
        <v>658</v>
      </c>
      <c r="B24" s="205"/>
      <c r="C24" s="205"/>
      <c r="D24" s="205"/>
      <c r="E24" s="205"/>
      <c r="F24" s="205"/>
      <c r="G24" s="205"/>
      <c r="H24" s="205"/>
      <c r="I24" s="205"/>
      <c r="J24" s="205"/>
      <c r="K24" s="205"/>
      <c r="L24" s="205"/>
      <c r="M24" s="205"/>
      <c r="N24" s="664">
        <f>SUM(B24:M24)</f>
        <v>0</v>
      </c>
      <c r="O24" s="54"/>
      <c r="P24" s="54" t="s">
        <v>300</v>
      </c>
      <c r="Q24" s="54"/>
      <c r="R24" s="54"/>
      <c r="S24" s="54"/>
    </row>
    <row r="25" spans="1:19">
      <c r="A25" s="656"/>
      <c r="B25" s="207"/>
      <c r="C25" s="207"/>
      <c r="D25" s="207"/>
      <c r="E25" s="207"/>
      <c r="F25" s="207"/>
      <c r="G25" s="207"/>
      <c r="H25" s="207"/>
      <c r="I25" s="207"/>
      <c r="J25" s="207"/>
      <c r="K25" s="207"/>
      <c r="L25" s="207"/>
      <c r="M25" s="207"/>
      <c r="N25" s="207"/>
      <c r="O25" s="54"/>
      <c r="P25" s="54"/>
      <c r="Q25" s="54"/>
      <c r="R25" s="54"/>
      <c r="S25" s="54"/>
    </row>
    <row r="26" spans="1:19" ht="15.75">
      <c r="A26" s="742" t="s">
        <v>301</v>
      </c>
      <c r="B26" s="659"/>
      <c r="C26" s="659"/>
      <c r="D26" s="659"/>
      <c r="E26" s="659"/>
      <c r="F26" s="659"/>
      <c r="G26" s="659"/>
      <c r="H26" s="659"/>
      <c r="I26" s="659"/>
      <c r="J26" s="659"/>
      <c r="K26" s="659"/>
      <c r="L26" s="659"/>
      <c r="M26" s="659"/>
      <c r="N26" s="659"/>
      <c r="O26" s="54"/>
      <c r="P26" s="54"/>
      <c r="Q26" s="54"/>
      <c r="R26" s="54"/>
      <c r="S26" s="54"/>
    </row>
    <row r="27" spans="1:19">
      <c r="A27" s="1017" t="s">
        <v>217</v>
      </c>
      <c r="B27" s="1018" t="s">
        <v>27</v>
      </c>
      <c r="C27" s="1018"/>
      <c r="D27" s="1018"/>
      <c r="E27" s="1018"/>
      <c r="F27" s="1018"/>
      <c r="G27" s="1018"/>
      <c r="H27" s="1018"/>
      <c r="I27" s="1018"/>
      <c r="J27" s="1018"/>
      <c r="K27" s="1018"/>
      <c r="L27" s="1018"/>
      <c r="M27" s="1018"/>
      <c r="N27" s="1018"/>
      <c r="O27" s="660"/>
      <c r="P27" s="54"/>
      <c r="Q27" s="1016" t="s">
        <v>302</v>
      </c>
      <c r="R27" s="54"/>
      <c r="S27" s="54"/>
    </row>
    <row r="28" spans="1:19">
      <c r="A28" s="1017"/>
      <c r="B28" s="661"/>
      <c r="C28" s="661"/>
      <c r="D28" s="654" t="s">
        <v>1022</v>
      </c>
      <c r="E28" s="654" t="s">
        <v>1023</v>
      </c>
      <c r="F28" s="654" t="s">
        <v>1024</v>
      </c>
      <c r="G28" s="654" t="s">
        <v>1025</v>
      </c>
      <c r="H28" s="654" t="s">
        <v>1026</v>
      </c>
      <c r="I28" s="654" t="s">
        <v>1027</v>
      </c>
      <c r="J28" s="654" t="s">
        <v>1028</v>
      </c>
      <c r="K28" s="654" t="s">
        <v>1029</v>
      </c>
      <c r="L28" s="654" t="s">
        <v>1030</v>
      </c>
      <c r="M28" s="654" t="s">
        <v>1031</v>
      </c>
      <c r="N28" s="655" t="s">
        <v>219</v>
      </c>
      <c r="O28" s="54"/>
      <c r="P28" s="54"/>
      <c r="Q28" s="1016"/>
      <c r="R28" s="54"/>
      <c r="S28" s="54"/>
    </row>
    <row r="29" spans="1:19" ht="30">
      <c r="A29" s="656" t="s">
        <v>303</v>
      </c>
      <c r="B29" s="661"/>
      <c r="C29" s="661"/>
      <c r="D29" s="205"/>
      <c r="E29" s="205"/>
      <c r="F29" s="205"/>
      <c r="G29" s="205"/>
      <c r="H29" s="205"/>
      <c r="I29" s="205"/>
      <c r="J29" s="205"/>
      <c r="K29" s="205"/>
      <c r="L29" s="205"/>
      <c r="M29" s="205"/>
      <c r="N29" s="664">
        <f>SUM(D29:M29)</f>
        <v>0</v>
      </c>
      <c r="O29" s="54"/>
      <c r="P29" s="54" t="s">
        <v>300</v>
      </c>
      <c r="Q29" s="54" t="b">
        <f>SUM(N24,N16)=N29</f>
        <v>1</v>
      </c>
      <c r="R29" s="54"/>
      <c r="S29" s="54"/>
    </row>
    <row r="30" spans="1:19">
      <c r="A30" s="260"/>
      <c r="B30" s="659"/>
      <c r="C30" s="659"/>
      <c r="D30" s="659"/>
      <c r="E30" s="659"/>
      <c r="F30" s="659"/>
      <c r="G30" s="659"/>
      <c r="H30" s="659"/>
      <c r="I30" s="659"/>
      <c r="J30" s="659"/>
      <c r="K30" s="659"/>
      <c r="L30" s="659"/>
      <c r="M30" s="657"/>
      <c r="N30" s="659"/>
      <c r="O30" s="54"/>
      <c r="P30" s="54"/>
      <c r="Q30" s="54"/>
      <c r="R30" s="54"/>
      <c r="S30" s="54"/>
    </row>
    <row r="31" spans="1:19">
      <c r="A31" s="260"/>
      <c r="B31" s="659"/>
      <c r="C31" s="659"/>
      <c r="D31" s="659"/>
      <c r="E31" s="659"/>
      <c r="F31" s="659"/>
      <c r="G31" s="659"/>
      <c r="H31" s="659"/>
      <c r="I31" s="659"/>
      <c r="J31" s="659"/>
      <c r="K31" s="659"/>
      <c r="L31" s="659"/>
      <c r="M31" s="659"/>
      <c r="N31" s="659"/>
      <c r="O31" s="54"/>
      <c r="P31" s="54"/>
      <c r="Q31" s="54"/>
      <c r="R31" s="54"/>
      <c r="S31" s="54"/>
    </row>
    <row r="32" spans="1:19" ht="15.75">
      <c r="A32" s="743" t="s">
        <v>638</v>
      </c>
      <c r="B32" s="659"/>
      <c r="C32" s="659"/>
      <c r="D32" s="659"/>
      <c r="E32" s="659"/>
      <c r="F32" s="659"/>
      <c r="G32" s="659"/>
      <c r="H32" s="659"/>
      <c r="I32" s="659"/>
      <c r="J32" s="659"/>
      <c r="K32" s="659"/>
      <c r="L32" s="659"/>
      <c r="M32" s="659"/>
      <c r="N32" s="659"/>
      <c r="O32" s="54"/>
      <c r="P32" s="54"/>
      <c r="Q32" s="54"/>
      <c r="R32" s="54"/>
      <c r="S32" s="54"/>
    </row>
    <row r="33" spans="1:20">
      <c r="A33" s="1017" t="s">
        <v>217</v>
      </c>
      <c r="B33" s="1018" t="s">
        <v>295</v>
      </c>
      <c r="C33" s="1018"/>
      <c r="D33" s="1018"/>
      <c r="E33" s="1018"/>
      <c r="F33" s="1018"/>
      <c r="G33" s="1018"/>
      <c r="H33" s="1018"/>
      <c r="I33" s="1018"/>
      <c r="J33" s="1018"/>
      <c r="K33" s="1018"/>
      <c r="L33" s="1018"/>
      <c r="M33" s="1018"/>
      <c r="N33" s="1018"/>
      <c r="O33" s="54"/>
      <c r="P33" s="54"/>
      <c r="Q33" s="54"/>
      <c r="R33" s="54"/>
      <c r="S33" s="54"/>
    </row>
    <row r="34" spans="1:20">
      <c r="A34" s="1017"/>
      <c r="B34" s="654">
        <f t="shared" ref="B34:H34" si="3">C34-1</f>
        <v>2004</v>
      </c>
      <c r="C34" s="654">
        <f t="shared" si="3"/>
        <v>2005</v>
      </c>
      <c r="D34" s="654">
        <f t="shared" si="3"/>
        <v>2006</v>
      </c>
      <c r="E34" s="654">
        <f t="shared" si="3"/>
        <v>2007</v>
      </c>
      <c r="F34" s="654">
        <f t="shared" si="3"/>
        <v>2008</v>
      </c>
      <c r="G34" s="654">
        <f t="shared" si="3"/>
        <v>2009</v>
      </c>
      <c r="H34" s="654">
        <f t="shared" si="3"/>
        <v>2010</v>
      </c>
      <c r="I34" s="654">
        <f>J34-1</f>
        <v>2011</v>
      </c>
      <c r="J34" s="654">
        <f>K34-1</f>
        <v>2012</v>
      </c>
      <c r="K34" s="654">
        <v>2013</v>
      </c>
      <c r="L34" s="654">
        <v>2014</v>
      </c>
      <c r="M34" s="654" t="s">
        <v>218</v>
      </c>
      <c r="N34" s="655" t="s">
        <v>219</v>
      </c>
      <c r="O34" s="54"/>
      <c r="P34" s="54"/>
      <c r="Q34" s="54"/>
      <c r="R34" s="54"/>
      <c r="S34" s="54"/>
    </row>
    <row r="35" spans="1:20">
      <c r="A35" s="656" t="s">
        <v>220</v>
      </c>
      <c r="B35" s="205"/>
      <c r="C35" s="205"/>
      <c r="D35" s="205"/>
      <c r="E35" s="205"/>
      <c r="F35" s="205"/>
      <c r="G35" s="205"/>
      <c r="H35" s="205"/>
      <c r="I35" s="205"/>
      <c r="J35" s="205"/>
      <c r="K35" s="205"/>
      <c r="L35" s="205"/>
      <c r="M35" s="205"/>
      <c r="N35" s="664">
        <f>SUM(B35:M35)</f>
        <v>0</v>
      </c>
      <c r="O35" s="54"/>
      <c r="P35" s="54" t="s">
        <v>1197</v>
      </c>
      <c r="Q35" s="54"/>
      <c r="R35" s="54"/>
      <c r="S35" s="54"/>
    </row>
    <row r="36" spans="1:20" ht="30">
      <c r="A36" s="656" t="s">
        <v>652</v>
      </c>
      <c r="B36" s="205"/>
      <c r="C36" s="205"/>
      <c r="D36" s="205"/>
      <c r="E36" s="205"/>
      <c r="F36" s="205"/>
      <c r="G36" s="205"/>
      <c r="H36" s="205"/>
      <c r="I36" s="205"/>
      <c r="J36" s="205"/>
      <c r="K36" s="205"/>
      <c r="L36" s="205"/>
      <c r="M36" s="205"/>
      <c r="N36" s="664">
        <f>SUM(B36:M36)</f>
        <v>0</v>
      </c>
      <c r="O36" s="54"/>
      <c r="P36" s="54" t="s">
        <v>1197</v>
      </c>
      <c r="Q36" s="54"/>
      <c r="R36" s="54"/>
      <c r="S36" s="54"/>
    </row>
    <row r="37" spans="1:20" ht="30">
      <c r="A37" s="656" t="s">
        <v>653</v>
      </c>
      <c r="B37" s="205"/>
      <c r="C37" s="205"/>
      <c r="D37" s="205"/>
      <c r="E37" s="205"/>
      <c r="F37" s="205"/>
      <c r="G37" s="205"/>
      <c r="H37" s="205"/>
      <c r="I37" s="205"/>
      <c r="J37" s="205"/>
      <c r="K37" s="205"/>
      <c r="L37" s="205"/>
      <c r="M37" s="205"/>
      <c r="N37" s="664">
        <f>SUM(B37:M37)</f>
        <v>0</v>
      </c>
      <c r="O37" s="54"/>
      <c r="P37" s="54" t="s">
        <v>1197</v>
      </c>
      <c r="Q37" s="1016" t="s">
        <v>296</v>
      </c>
      <c r="R37" s="54"/>
      <c r="S37" s="54"/>
    </row>
    <row r="38" spans="1:20" ht="30">
      <c r="A38" s="656" t="s">
        <v>654</v>
      </c>
      <c r="B38" s="657"/>
      <c r="C38" s="657"/>
      <c r="D38" s="657"/>
      <c r="E38" s="657"/>
      <c r="F38" s="657"/>
      <c r="G38" s="657"/>
      <c r="H38" s="657"/>
      <c r="I38" s="657"/>
      <c r="J38" s="657"/>
      <c r="K38" s="657"/>
      <c r="L38" s="657"/>
      <c r="M38" s="657"/>
      <c r="N38" s="657"/>
      <c r="O38" s="54"/>
      <c r="P38" s="54"/>
      <c r="Q38" s="1016"/>
      <c r="R38" s="54"/>
      <c r="S38" s="54"/>
    </row>
    <row r="39" spans="1:20">
      <c r="A39" s="733" t="s">
        <v>221</v>
      </c>
      <c r="B39" s="205"/>
      <c r="C39" s="205"/>
      <c r="D39" s="205"/>
      <c r="E39" s="205"/>
      <c r="F39" s="205"/>
      <c r="G39" s="205"/>
      <c r="H39" s="205"/>
      <c r="I39" s="205"/>
      <c r="J39" s="205"/>
      <c r="K39" s="205"/>
      <c r="L39" s="205"/>
      <c r="M39" s="205"/>
      <c r="N39" s="664">
        <f t="shared" ref="N39:N46" si="4">SUM(B39:M39)</f>
        <v>0</v>
      </c>
      <c r="O39" s="54"/>
      <c r="P39" s="54" t="s">
        <v>1197</v>
      </c>
      <c r="Q39" s="54" t="b">
        <f>N37=SUM(N39:N42)</f>
        <v>1</v>
      </c>
      <c r="R39" s="54"/>
      <c r="S39" s="54"/>
    </row>
    <row r="40" spans="1:20">
      <c r="A40" s="733" t="s">
        <v>297</v>
      </c>
      <c r="B40" s="205"/>
      <c r="C40" s="205"/>
      <c r="D40" s="205"/>
      <c r="E40" s="205"/>
      <c r="F40" s="205"/>
      <c r="G40" s="205"/>
      <c r="H40" s="205"/>
      <c r="I40" s="205"/>
      <c r="J40" s="205"/>
      <c r="K40" s="205"/>
      <c r="L40" s="205"/>
      <c r="M40" s="205"/>
      <c r="N40" s="664">
        <f t="shared" si="4"/>
        <v>0</v>
      </c>
      <c r="O40" s="54"/>
      <c r="P40" s="54" t="s">
        <v>1197</v>
      </c>
      <c r="Q40" s="54"/>
      <c r="R40" s="54"/>
      <c r="S40" s="54"/>
    </row>
    <row r="41" spans="1:20">
      <c r="A41" s="733" t="s">
        <v>298</v>
      </c>
      <c r="B41" s="205"/>
      <c r="C41" s="205"/>
      <c r="D41" s="205"/>
      <c r="E41" s="205"/>
      <c r="F41" s="205"/>
      <c r="G41" s="205"/>
      <c r="H41" s="205"/>
      <c r="I41" s="205"/>
      <c r="J41" s="205"/>
      <c r="K41" s="205"/>
      <c r="L41" s="205"/>
      <c r="M41" s="205"/>
      <c r="N41" s="664">
        <f t="shared" si="4"/>
        <v>0</v>
      </c>
      <c r="O41" s="54"/>
      <c r="P41" s="54" t="s">
        <v>1197</v>
      </c>
      <c r="Q41" s="54"/>
      <c r="R41" s="54"/>
      <c r="S41" s="54"/>
    </row>
    <row r="42" spans="1:20">
      <c r="A42" s="734" t="s">
        <v>299</v>
      </c>
      <c r="B42" s="205"/>
      <c r="C42" s="205"/>
      <c r="D42" s="205"/>
      <c r="E42" s="205"/>
      <c r="F42" s="205"/>
      <c r="G42" s="205"/>
      <c r="H42" s="205"/>
      <c r="I42" s="205"/>
      <c r="J42" s="205"/>
      <c r="K42" s="205"/>
      <c r="L42" s="205"/>
      <c r="M42" s="205"/>
      <c r="N42" s="664">
        <f t="shared" si="4"/>
        <v>0</v>
      </c>
      <c r="O42" s="54"/>
      <c r="P42" s="54" t="s">
        <v>1197</v>
      </c>
      <c r="Q42" s="54"/>
      <c r="R42" s="54"/>
      <c r="S42" s="54"/>
    </row>
    <row r="43" spans="1:20" ht="30">
      <c r="A43" s="656" t="s">
        <v>655</v>
      </c>
      <c r="B43" s="205"/>
      <c r="C43" s="205"/>
      <c r="D43" s="205"/>
      <c r="E43" s="205"/>
      <c r="F43" s="205"/>
      <c r="G43" s="205"/>
      <c r="H43" s="205"/>
      <c r="I43" s="205"/>
      <c r="J43" s="205"/>
      <c r="K43" s="205"/>
      <c r="L43" s="205"/>
      <c r="M43" s="205"/>
      <c r="N43" s="664">
        <f t="shared" si="4"/>
        <v>0</v>
      </c>
      <c r="O43" s="54"/>
      <c r="P43" s="54" t="s">
        <v>1197</v>
      </c>
      <c r="Q43" s="54"/>
      <c r="R43" s="54"/>
      <c r="S43" s="54"/>
    </row>
    <row r="44" spans="1:20" ht="30">
      <c r="A44" s="656" t="s">
        <v>656</v>
      </c>
      <c r="B44" s="205"/>
      <c r="C44" s="205"/>
      <c r="D44" s="205"/>
      <c r="E44" s="205"/>
      <c r="F44" s="205"/>
      <c r="G44" s="205"/>
      <c r="H44" s="205"/>
      <c r="I44" s="205"/>
      <c r="J44" s="205"/>
      <c r="K44" s="205"/>
      <c r="L44" s="205"/>
      <c r="M44" s="205"/>
      <c r="N44" s="664">
        <f t="shared" si="4"/>
        <v>0</v>
      </c>
      <c r="O44" s="54"/>
      <c r="P44" s="54" t="s">
        <v>1197</v>
      </c>
      <c r="Q44" s="54"/>
      <c r="R44" s="54"/>
      <c r="S44" s="54"/>
    </row>
    <row r="45" spans="1:20" ht="30">
      <c r="A45" s="656" t="s">
        <v>657</v>
      </c>
      <c r="B45" s="205"/>
      <c r="C45" s="205"/>
      <c r="D45" s="205"/>
      <c r="E45" s="205"/>
      <c r="F45" s="205"/>
      <c r="G45" s="205"/>
      <c r="H45" s="205"/>
      <c r="I45" s="205"/>
      <c r="J45" s="205"/>
      <c r="K45" s="205"/>
      <c r="L45" s="205"/>
      <c r="M45" s="205"/>
      <c r="N45" s="664">
        <f t="shared" si="4"/>
        <v>0</v>
      </c>
      <c r="O45" s="54"/>
      <c r="P45" s="54" t="s">
        <v>300</v>
      </c>
      <c r="Q45" s="54"/>
      <c r="R45" s="54"/>
      <c r="S45" s="54"/>
      <c r="T45" s="54"/>
    </row>
    <row r="46" spans="1:20" ht="45">
      <c r="A46" s="656" t="s">
        <v>658</v>
      </c>
      <c r="B46" s="205"/>
      <c r="C46" s="205"/>
      <c r="D46" s="205"/>
      <c r="E46" s="205"/>
      <c r="F46" s="205"/>
      <c r="G46" s="205"/>
      <c r="H46" s="205"/>
      <c r="I46" s="205"/>
      <c r="J46" s="205"/>
      <c r="K46" s="205"/>
      <c r="L46" s="205"/>
      <c r="M46" s="205"/>
      <c r="N46" s="664">
        <f t="shared" si="4"/>
        <v>0</v>
      </c>
      <c r="O46" s="54"/>
      <c r="P46" s="54" t="s">
        <v>300</v>
      </c>
      <c r="Q46" s="54"/>
      <c r="R46" s="54"/>
      <c r="S46" s="54"/>
      <c r="T46" s="54"/>
    </row>
    <row r="47" spans="1:20">
      <c r="A47" s="735"/>
      <c r="B47" s="206"/>
      <c r="C47" s="206"/>
      <c r="D47" s="206"/>
      <c r="E47" s="206"/>
      <c r="F47" s="206"/>
      <c r="G47" s="206"/>
      <c r="H47" s="206"/>
      <c r="I47" s="206"/>
      <c r="J47" s="206"/>
      <c r="K47" s="206"/>
      <c r="L47" s="206"/>
      <c r="M47" s="206"/>
      <c r="N47" s="206"/>
      <c r="O47" s="54"/>
      <c r="P47" s="54"/>
      <c r="Q47" s="54"/>
      <c r="R47" s="54"/>
      <c r="S47" s="54"/>
      <c r="T47" s="54"/>
    </row>
    <row r="48" spans="1:20" ht="15.75">
      <c r="A48" s="743" t="s">
        <v>639</v>
      </c>
      <c r="B48" s="659"/>
      <c r="C48" s="659"/>
      <c r="D48" s="659"/>
      <c r="E48" s="659"/>
      <c r="F48" s="659"/>
      <c r="G48" s="659"/>
      <c r="H48" s="659"/>
      <c r="I48" s="659"/>
      <c r="J48" s="659"/>
      <c r="K48" s="659"/>
      <c r="L48" s="659"/>
      <c r="M48" s="659"/>
      <c r="N48" s="659"/>
      <c r="O48" s="54"/>
      <c r="P48" s="54"/>
      <c r="Q48" s="54"/>
      <c r="R48" s="54"/>
      <c r="S48" s="54"/>
      <c r="T48" s="54"/>
    </row>
    <row r="49" spans="1:20">
      <c r="A49" s="1017" t="s">
        <v>217</v>
      </c>
      <c r="B49" s="1018" t="s">
        <v>295</v>
      </c>
      <c r="C49" s="1018"/>
      <c r="D49" s="1018"/>
      <c r="E49" s="1018"/>
      <c r="F49" s="1018"/>
      <c r="G49" s="1018"/>
      <c r="H49" s="1018"/>
      <c r="I49" s="1018"/>
      <c r="J49" s="1018"/>
      <c r="K49" s="1018"/>
      <c r="L49" s="1018"/>
      <c r="M49" s="1018"/>
      <c r="N49" s="1018"/>
      <c r="O49" s="54"/>
      <c r="P49" s="54"/>
      <c r="Q49" s="54"/>
      <c r="R49" s="54"/>
      <c r="S49" s="54"/>
      <c r="T49" s="54"/>
    </row>
    <row r="50" spans="1:20">
      <c r="A50" s="1017"/>
      <c r="B50" s="654">
        <f t="shared" ref="B50:H50" si="5">C50-1</f>
        <v>2004</v>
      </c>
      <c r="C50" s="654">
        <f t="shared" si="5"/>
        <v>2005</v>
      </c>
      <c r="D50" s="654">
        <f t="shared" si="5"/>
        <v>2006</v>
      </c>
      <c r="E50" s="654">
        <f t="shared" si="5"/>
        <v>2007</v>
      </c>
      <c r="F50" s="654">
        <f t="shared" si="5"/>
        <v>2008</v>
      </c>
      <c r="G50" s="654">
        <f t="shared" si="5"/>
        <v>2009</v>
      </c>
      <c r="H50" s="654">
        <f t="shared" si="5"/>
        <v>2010</v>
      </c>
      <c r="I50" s="654">
        <f>J50-1</f>
        <v>2011</v>
      </c>
      <c r="J50" s="654">
        <f>K50-1</f>
        <v>2012</v>
      </c>
      <c r="K50" s="654">
        <v>2013</v>
      </c>
      <c r="L50" s="654">
        <v>2014</v>
      </c>
      <c r="M50" s="654" t="s">
        <v>218</v>
      </c>
      <c r="N50" s="655" t="s">
        <v>219</v>
      </c>
      <c r="O50" s="54"/>
      <c r="P50" s="54"/>
      <c r="Q50" s="54"/>
      <c r="R50" s="54"/>
      <c r="S50" s="54"/>
      <c r="T50" s="54"/>
    </row>
    <row r="51" spans="1:20">
      <c r="A51" s="656" t="s">
        <v>220</v>
      </c>
      <c r="B51" s="205"/>
      <c r="C51" s="205"/>
      <c r="D51" s="205"/>
      <c r="E51" s="205"/>
      <c r="F51" s="205"/>
      <c r="G51" s="205"/>
      <c r="H51" s="205"/>
      <c r="I51" s="205"/>
      <c r="J51" s="205"/>
      <c r="K51" s="205"/>
      <c r="L51" s="205"/>
      <c r="M51" s="205"/>
      <c r="N51" s="664">
        <f>SUM(B51:M51)</f>
        <v>0</v>
      </c>
      <c r="O51" s="54"/>
      <c r="P51" s="54" t="s">
        <v>1197</v>
      </c>
      <c r="Q51" s="54"/>
      <c r="R51" s="54"/>
      <c r="S51" s="54"/>
      <c r="T51" s="54"/>
    </row>
    <row r="52" spans="1:20" ht="30">
      <c r="A52" s="656" t="s">
        <v>652</v>
      </c>
      <c r="B52" s="205"/>
      <c r="C52" s="205"/>
      <c r="D52" s="205"/>
      <c r="E52" s="205"/>
      <c r="F52" s="205"/>
      <c r="G52" s="205"/>
      <c r="H52" s="205"/>
      <c r="I52" s="205"/>
      <c r="J52" s="205"/>
      <c r="K52" s="205"/>
      <c r="L52" s="205"/>
      <c r="M52" s="205"/>
      <c r="N52" s="664">
        <f>SUM(B52:M52)</f>
        <v>0</v>
      </c>
      <c r="O52" s="54"/>
      <c r="P52" s="54" t="s">
        <v>1197</v>
      </c>
      <c r="Q52" s="54"/>
      <c r="R52" s="54"/>
      <c r="S52" s="54"/>
      <c r="T52" s="54"/>
    </row>
    <row r="53" spans="1:20" ht="30">
      <c r="A53" s="656" t="s">
        <v>653</v>
      </c>
      <c r="B53" s="205"/>
      <c r="C53" s="205"/>
      <c r="D53" s="205"/>
      <c r="E53" s="205"/>
      <c r="F53" s="205"/>
      <c r="G53" s="205"/>
      <c r="H53" s="205"/>
      <c r="I53" s="205"/>
      <c r="J53" s="205"/>
      <c r="K53" s="205"/>
      <c r="L53" s="205"/>
      <c r="M53" s="205"/>
      <c r="N53" s="664">
        <f>SUM(B53:M53)</f>
        <v>0</v>
      </c>
      <c r="O53" s="54"/>
      <c r="P53" s="54" t="s">
        <v>1197</v>
      </c>
      <c r="Q53" s="54"/>
      <c r="R53" s="54"/>
      <c r="S53" s="54"/>
      <c r="T53" s="54"/>
    </row>
    <row r="54" spans="1:20" ht="45">
      <c r="A54" s="656" t="s">
        <v>658</v>
      </c>
      <c r="B54" s="205"/>
      <c r="C54" s="205"/>
      <c r="D54" s="205"/>
      <c r="E54" s="205"/>
      <c r="F54" s="205"/>
      <c r="G54" s="205"/>
      <c r="H54" s="205"/>
      <c r="I54" s="205"/>
      <c r="J54" s="205"/>
      <c r="K54" s="205"/>
      <c r="L54" s="205"/>
      <c r="M54" s="205"/>
      <c r="N54" s="664">
        <f>SUM(B54:M54)</f>
        <v>0</v>
      </c>
      <c r="O54" s="54"/>
      <c r="P54" s="54" t="s">
        <v>300</v>
      </c>
      <c r="Q54" s="54"/>
      <c r="R54" s="54"/>
      <c r="S54" s="54"/>
      <c r="T54" s="54"/>
    </row>
    <row r="55" spans="1:20">
      <c r="A55" s="656"/>
      <c r="B55" s="207"/>
      <c r="C55" s="207"/>
      <c r="D55" s="207"/>
      <c r="E55" s="207"/>
      <c r="F55" s="207"/>
      <c r="G55" s="207"/>
      <c r="H55" s="207"/>
      <c r="I55" s="207"/>
      <c r="J55" s="207"/>
      <c r="K55" s="207"/>
      <c r="L55" s="207"/>
      <c r="M55" s="207"/>
      <c r="N55" s="207"/>
      <c r="O55" s="54"/>
      <c r="P55" s="54"/>
      <c r="Q55" s="54"/>
      <c r="R55" s="54"/>
      <c r="S55" s="54"/>
      <c r="T55" s="54"/>
    </row>
    <row r="56" spans="1:20" ht="31.5">
      <c r="A56" s="736" t="s">
        <v>304</v>
      </c>
      <c r="B56" s="659"/>
      <c r="C56" s="659"/>
      <c r="D56" s="659"/>
      <c r="E56" s="659"/>
      <c r="F56" s="659"/>
      <c r="G56" s="659"/>
      <c r="H56" s="659"/>
      <c r="I56" s="659"/>
      <c r="J56" s="659"/>
      <c r="K56" s="659"/>
      <c r="L56" s="659"/>
      <c r="M56" s="659"/>
      <c r="N56" s="659"/>
      <c r="O56" s="54"/>
      <c r="P56" s="54"/>
      <c r="Q56" s="54"/>
      <c r="R56" s="54"/>
      <c r="S56" s="54"/>
      <c r="T56" s="54"/>
    </row>
    <row r="57" spans="1:20">
      <c r="A57" s="1017" t="s">
        <v>217</v>
      </c>
      <c r="B57" s="1018" t="s">
        <v>27</v>
      </c>
      <c r="C57" s="1018"/>
      <c r="D57" s="1018"/>
      <c r="E57" s="1018"/>
      <c r="F57" s="1018"/>
      <c r="G57" s="1018"/>
      <c r="H57" s="1018"/>
      <c r="I57" s="1018"/>
      <c r="J57" s="1018"/>
      <c r="K57" s="1018"/>
      <c r="L57" s="1018"/>
      <c r="M57" s="1018"/>
      <c r="N57" s="1018"/>
      <c r="O57" s="660"/>
      <c r="P57" s="54"/>
      <c r="Q57" s="1016" t="s">
        <v>302</v>
      </c>
      <c r="R57" s="54"/>
      <c r="S57" s="54"/>
      <c r="T57" s="54"/>
    </row>
    <row r="58" spans="1:20">
      <c r="A58" s="1017"/>
      <c r="B58" s="661"/>
      <c r="C58" s="661"/>
      <c r="D58" s="654" t="s">
        <v>1022</v>
      </c>
      <c r="E58" s="654" t="s">
        <v>1023</v>
      </c>
      <c r="F58" s="654" t="s">
        <v>1024</v>
      </c>
      <c r="G58" s="654" t="s">
        <v>1025</v>
      </c>
      <c r="H58" s="654" t="s">
        <v>1026</v>
      </c>
      <c r="I58" s="654" t="s">
        <v>1027</v>
      </c>
      <c r="J58" s="654" t="s">
        <v>1028</v>
      </c>
      <c r="K58" s="654" t="s">
        <v>1029</v>
      </c>
      <c r="L58" s="654" t="s">
        <v>1030</v>
      </c>
      <c r="M58" s="654" t="s">
        <v>1031</v>
      </c>
      <c r="N58" s="655" t="s">
        <v>219</v>
      </c>
      <c r="O58" s="54"/>
      <c r="P58" s="54"/>
      <c r="Q58" s="1016"/>
      <c r="R58" s="54"/>
      <c r="S58" s="54"/>
      <c r="T58" s="54"/>
    </row>
    <row r="59" spans="1:20" ht="30">
      <c r="A59" s="656" t="s">
        <v>303</v>
      </c>
      <c r="B59" s="661"/>
      <c r="C59" s="661"/>
      <c r="D59" s="205"/>
      <c r="E59" s="205"/>
      <c r="F59" s="205"/>
      <c r="G59" s="205"/>
      <c r="H59" s="205"/>
      <c r="I59" s="205"/>
      <c r="J59" s="205"/>
      <c r="K59" s="205"/>
      <c r="L59" s="205"/>
      <c r="M59" s="205"/>
      <c r="N59" s="664">
        <f>SUM(D59:M59)</f>
        <v>0</v>
      </c>
      <c r="O59" s="54"/>
      <c r="P59" s="54" t="s">
        <v>300</v>
      </c>
      <c r="Q59" s="54" t="b">
        <f>SUM(N54,N46)=N59</f>
        <v>1</v>
      </c>
      <c r="R59" s="54"/>
      <c r="S59" s="54"/>
      <c r="T59" s="54"/>
    </row>
    <row r="60" spans="1:20">
      <c r="A60" s="260"/>
      <c r="B60" s="659"/>
      <c r="C60" s="659"/>
      <c r="D60" s="659"/>
      <c r="E60" s="659"/>
      <c r="F60" s="659"/>
      <c r="G60" s="659"/>
      <c r="H60" s="659"/>
      <c r="I60" s="659"/>
      <c r="J60" s="659"/>
      <c r="K60" s="659"/>
      <c r="L60" s="659"/>
      <c r="M60" s="657"/>
      <c r="N60" s="659"/>
      <c r="O60" s="54"/>
      <c r="P60" s="54"/>
      <c r="Q60" s="54"/>
      <c r="R60" s="54"/>
      <c r="S60" s="54"/>
      <c r="T60" s="54"/>
    </row>
    <row r="61" spans="1:20">
      <c r="A61" s="260"/>
      <c r="B61" s="659"/>
      <c r="C61" s="659"/>
      <c r="D61" s="659"/>
      <c r="E61" s="659"/>
      <c r="F61" s="659"/>
      <c r="G61" s="659"/>
      <c r="H61" s="659"/>
      <c r="I61" s="659"/>
      <c r="J61" s="659"/>
      <c r="K61" s="659"/>
      <c r="L61" s="659"/>
      <c r="M61" s="659"/>
      <c r="N61" s="659"/>
      <c r="O61" s="54"/>
      <c r="P61" s="54"/>
      <c r="Q61" s="54"/>
      <c r="R61" s="54"/>
      <c r="S61" s="54"/>
      <c r="T61" s="54"/>
    </row>
    <row r="62" spans="1:20" ht="15.75">
      <c r="A62" s="743" t="s">
        <v>640</v>
      </c>
      <c r="B62" s="659"/>
      <c r="C62" s="659"/>
      <c r="D62" s="659"/>
      <c r="E62" s="659"/>
      <c r="F62" s="659"/>
      <c r="G62" s="659"/>
      <c r="H62" s="659"/>
      <c r="I62" s="659"/>
      <c r="J62" s="659"/>
      <c r="K62" s="659"/>
      <c r="L62" s="659"/>
      <c r="M62" s="659"/>
      <c r="N62" s="659"/>
      <c r="O62" s="54"/>
      <c r="P62" s="54"/>
      <c r="Q62" s="54"/>
      <c r="R62" s="54"/>
      <c r="S62" s="54"/>
      <c r="T62" s="54"/>
    </row>
    <row r="63" spans="1:20">
      <c r="A63" s="1017" t="s">
        <v>217</v>
      </c>
      <c r="B63" s="1018" t="s">
        <v>295</v>
      </c>
      <c r="C63" s="1018"/>
      <c r="D63" s="1018"/>
      <c r="E63" s="1018"/>
      <c r="F63" s="1018"/>
      <c r="G63" s="1018"/>
      <c r="H63" s="1018"/>
      <c r="I63" s="1018"/>
      <c r="J63" s="1018"/>
      <c r="K63" s="1018"/>
      <c r="L63" s="1018"/>
      <c r="M63" s="1018"/>
      <c r="N63" s="1018"/>
      <c r="O63" s="54"/>
      <c r="P63" s="54"/>
      <c r="Q63" s="54"/>
      <c r="R63" s="54"/>
      <c r="S63" s="54"/>
      <c r="T63" s="54"/>
    </row>
    <row r="64" spans="1:20">
      <c r="A64" s="1017"/>
      <c r="B64" s="654">
        <f t="shared" ref="B64:H64" si="6">C64-1</f>
        <v>2004</v>
      </c>
      <c r="C64" s="654">
        <f t="shared" si="6"/>
        <v>2005</v>
      </c>
      <c r="D64" s="654">
        <f t="shared" si="6"/>
        <v>2006</v>
      </c>
      <c r="E64" s="654">
        <f t="shared" si="6"/>
        <v>2007</v>
      </c>
      <c r="F64" s="654">
        <f t="shared" si="6"/>
        <v>2008</v>
      </c>
      <c r="G64" s="654">
        <f t="shared" si="6"/>
        <v>2009</v>
      </c>
      <c r="H64" s="654">
        <f t="shared" si="6"/>
        <v>2010</v>
      </c>
      <c r="I64" s="654">
        <f>J64-1</f>
        <v>2011</v>
      </c>
      <c r="J64" s="654">
        <f>K64-1</f>
        <v>2012</v>
      </c>
      <c r="K64" s="654">
        <v>2013</v>
      </c>
      <c r="L64" s="654">
        <v>2014</v>
      </c>
      <c r="M64" s="654" t="s">
        <v>218</v>
      </c>
      <c r="N64" s="655" t="s">
        <v>219</v>
      </c>
      <c r="O64" s="54"/>
      <c r="P64" s="54"/>
      <c r="Q64" s="54"/>
      <c r="R64" s="54"/>
      <c r="S64" s="54"/>
      <c r="T64" s="54"/>
    </row>
    <row r="65" spans="1:20">
      <c r="A65" s="656" t="s">
        <v>220</v>
      </c>
      <c r="B65" s="205"/>
      <c r="C65" s="205"/>
      <c r="D65" s="205"/>
      <c r="E65" s="205"/>
      <c r="F65" s="205"/>
      <c r="G65" s="205"/>
      <c r="H65" s="205"/>
      <c r="I65" s="205"/>
      <c r="J65" s="205"/>
      <c r="K65" s="205"/>
      <c r="L65" s="205"/>
      <c r="M65" s="205"/>
      <c r="N65" s="664">
        <f>SUM(B65:M65)</f>
        <v>0</v>
      </c>
      <c r="O65" s="54"/>
      <c r="P65" s="54" t="s">
        <v>1197</v>
      </c>
      <c r="Q65" s="54"/>
      <c r="R65" s="54"/>
      <c r="S65" s="54"/>
      <c r="T65" s="54"/>
    </row>
    <row r="66" spans="1:20" ht="30">
      <c r="A66" s="656" t="s">
        <v>652</v>
      </c>
      <c r="B66" s="205"/>
      <c r="C66" s="205"/>
      <c r="D66" s="205"/>
      <c r="E66" s="205"/>
      <c r="F66" s="205"/>
      <c r="G66" s="205"/>
      <c r="H66" s="205"/>
      <c r="I66" s="205"/>
      <c r="J66" s="205"/>
      <c r="K66" s="205"/>
      <c r="L66" s="205"/>
      <c r="M66" s="205"/>
      <c r="N66" s="664">
        <f>SUM(B66:M66)</f>
        <v>0</v>
      </c>
      <c r="O66" s="54"/>
      <c r="P66" s="54" t="s">
        <v>1197</v>
      </c>
      <c r="Q66" s="54"/>
      <c r="R66" s="54"/>
      <c r="S66" s="54"/>
      <c r="T66" s="54"/>
    </row>
    <row r="67" spans="1:20" ht="30">
      <c r="A67" s="656" t="s">
        <v>653</v>
      </c>
      <c r="B67" s="205"/>
      <c r="C67" s="205"/>
      <c r="D67" s="205"/>
      <c r="E67" s="205"/>
      <c r="F67" s="205"/>
      <c r="G67" s="205"/>
      <c r="H67" s="205"/>
      <c r="I67" s="205"/>
      <c r="J67" s="205"/>
      <c r="K67" s="205"/>
      <c r="L67" s="205"/>
      <c r="M67" s="205"/>
      <c r="N67" s="664">
        <f>SUM(B67:M67)</f>
        <v>0</v>
      </c>
      <c r="O67" s="54"/>
      <c r="P67" s="54" t="s">
        <v>1197</v>
      </c>
      <c r="Q67" s="1016" t="s">
        <v>296</v>
      </c>
      <c r="R67" s="54"/>
      <c r="S67" s="54"/>
      <c r="T67" s="54"/>
    </row>
    <row r="68" spans="1:20" ht="30">
      <c r="A68" s="656" t="s">
        <v>654</v>
      </c>
      <c r="B68" s="657"/>
      <c r="C68" s="657"/>
      <c r="D68" s="657"/>
      <c r="E68" s="657"/>
      <c r="F68" s="657"/>
      <c r="G68" s="657"/>
      <c r="H68" s="657"/>
      <c r="I68" s="657"/>
      <c r="J68" s="657"/>
      <c r="K68" s="657"/>
      <c r="L68" s="657"/>
      <c r="M68" s="657"/>
      <c r="N68" s="657"/>
      <c r="O68" s="54"/>
      <c r="P68" s="54" t="s">
        <v>1084</v>
      </c>
      <c r="Q68" s="1016"/>
      <c r="R68" s="54"/>
      <c r="S68" s="54"/>
      <c r="T68" s="54"/>
    </row>
    <row r="69" spans="1:20">
      <c r="A69" s="733" t="s">
        <v>221</v>
      </c>
      <c r="B69" s="205"/>
      <c r="C69" s="205"/>
      <c r="D69" s="205"/>
      <c r="E69" s="205"/>
      <c r="F69" s="205"/>
      <c r="G69" s="205"/>
      <c r="H69" s="205"/>
      <c r="I69" s="205"/>
      <c r="J69" s="205"/>
      <c r="K69" s="205"/>
      <c r="L69" s="205"/>
      <c r="M69" s="205"/>
      <c r="N69" s="664">
        <f t="shared" ref="N69:N77" si="7">SUM(B69:M69)</f>
        <v>0</v>
      </c>
      <c r="O69" s="54"/>
      <c r="P69" s="54" t="s">
        <v>1197</v>
      </c>
      <c r="Q69" s="54" t="b">
        <f>N67=SUM(N69:N72)</f>
        <v>1</v>
      </c>
      <c r="R69" s="54"/>
      <c r="S69" s="54"/>
      <c r="T69" s="54"/>
    </row>
    <row r="70" spans="1:20">
      <c r="A70" s="733" t="s">
        <v>297</v>
      </c>
      <c r="B70" s="205"/>
      <c r="C70" s="205"/>
      <c r="D70" s="205"/>
      <c r="E70" s="205"/>
      <c r="F70" s="205"/>
      <c r="G70" s="205"/>
      <c r="H70" s="205"/>
      <c r="I70" s="205"/>
      <c r="J70" s="205"/>
      <c r="K70" s="205"/>
      <c r="L70" s="205"/>
      <c r="M70" s="205"/>
      <c r="N70" s="664">
        <f t="shared" si="7"/>
        <v>0</v>
      </c>
      <c r="O70" s="54"/>
      <c r="P70" s="54" t="s">
        <v>1197</v>
      </c>
      <c r="Q70" s="54"/>
      <c r="R70" s="54"/>
      <c r="S70" s="54"/>
      <c r="T70" s="54"/>
    </row>
    <row r="71" spans="1:20">
      <c r="A71" s="733" t="s">
        <v>298</v>
      </c>
      <c r="B71" s="205"/>
      <c r="C71" s="205"/>
      <c r="D71" s="205"/>
      <c r="E71" s="205"/>
      <c r="F71" s="205"/>
      <c r="G71" s="205"/>
      <c r="H71" s="205"/>
      <c r="I71" s="205"/>
      <c r="J71" s="205"/>
      <c r="K71" s="205"/>
      <c r="L71" s="205"/>
      <c r="M71" s="205"/>
      <c r="N71" s="664">
        <f t="shared" si="7"/>
        <v>0</v>
      </c>
      <c r="O71" s="54"/>
      <c r="P71" s="54" t="s">
        <v>1197</v>
      </c>
      <c r="Q71" s="54"/>
      <c r="R71" s="54"/>
      <c r="S71" s="54"/>
      <c r="T71" s="54"/>
    </row>
    <row r="72" spans="1:20">
      <c r="A72" s="734" t="s">
        <v>299</v>
      </c>
      <c r="B72" s="205"/>
      <c r="C72" s="205"/>
      <c r="D72" s="205"/>
      <c r="E72" s="205"/>
      <c r="F72" s="205"/>
      <c r="G72" s="205"/>
      <c r="H72" s="205"/>
      <c r="I72" s="205"/>
      <c r="J72" s="205"/>
      <c r="K72" s="205"/>
      <c r="L72" s="205"/>
      <c r="M72" s="205"/>
      <c r="N72" s="664">
        <f t="shared" si="7"/>
        <v>0</v>
      </c>
      <c r="O72" s="54"/>
      <c r="P72" s="54" t="s">
        <v>1197</v>
      </c>
      <c r="Q72" s="54"/>
      <c r="R72" s="54"/>
      <c r="S72" s="54"/>
      <c r="T72" s="54"/>
    </row>
    <row r="73" spans="1:20" ht="30">
      <c r="A73" s="656" t="s">
        <v>655</v>
      </c>
      <c r="B73" s="205"/>
      <c r="C73" s="205"/>
      <c r="D73" s="205"/>
      <c r="E73" s="205"/>
      <c r="F73" s="205"/>
      <c r="G73" s="205"/>
      <c r="H73" s="205"/>
      <c r="I73" s="205"/>
      <c r="J73" s="205"/>
      <c r="K73" s="205"/>
      <c r="L73" s="205"/>
      <c r="M73" s="205"/>
      <c r="N73" s="664">
        <f t="shared" si="7"/>
        <v>0</v>
      </c>
      <c r="O73" s="54"/>
      <c r="P73" s="54" t="s">
        <v>1197</v>
      </c>
      <c r="Q73" s="54"/>
      <c r="R73" s="54"/>
      <c r="S73" s="54"/>
      <c r="T73" s="54"/>
    </row>
    <row r="74" spans="1:20" ht="30">
      <c r="A74" s="656" t="s">
        <v>656</v>
      </c>
      <c r="B74" s="205"/>
      <c r="C74" s="205"/>
      <c r="D74" s="205"/>
      <c r="E74" s="205"/>
      <c r="F74" s="205"/>
      <c r="G74" s="205"/>
      <c r="H74" s="205"/>
      <c r="I74" s="205"/>
      <c r="J74" s="205"/>
      <c r="K74" s="205"/>
      <c r="L74" s="205"/>
      <c r="M74" s="205"/>
      <c r="N74" s="664">
        <f t="shared" si="7"/>
        <v>0</v>
      </c>
      <c r="O74" s="54"/>
      <c r="P74" s="54" t="s">
        <v>1197</v>
      </c>
      <c r="Q74" s="54"/>
      <c r="R74" s="54"/>
      <c r="S74" s="54"/>
      <c r="T74" s="54"/>
    </row>
    <row r="75" spans="1:20">
      <c r="A75" s="656" t="s">
        <v>305</v>
      </c>
      <c r="B75" s="205"/>
      <c r="C75" s="205"/>
      <c r="D75" s="205"/>
      <c r="E75" s="205"/>
      <c r="F75" s="205"/>
      <c r="G75" s="205"/>
      <c r="H75" s="205"/>
      <c r="I75" s="205"/>
      <c r="J75" s="205"/>
      <c r="K75" s="205"/>
      <c r="L75" s="205"/>
      <c r="M75" s="205"/>
      <c r="N75" s="664">
        <f t="shared" si="7"/>
        <v>0</v>
      </c>
      <c r="O75" s="54"/>
      <c r="P75" s="54" t="s">
        <v>1197</v>
      </c>
      <c r="Q75" s="54"/>
      <c r="R75" s="54"/>
      <c r="S75" s="54"/>
      <c r="T75" s="54"/>
    </row>
    <row r="76" spans="1:20" ht="30">
      <c r="A76" s="656" t="s">
        <v>657</v>
      </c>
      <c r="B76" s="205"/>
      <c r="C76" s="205"/>
      <c r="D76" s="205"/>
      <c r="E76" s="205"/>
      <c r="F76" s="205"/>
      <c r="G76" s="205"/>
      <c r="H76" s="205"/>
      <c r="I76" s="205"/>
      <c r="J76" s="205"/>
      <c r="K76" s="205"/>
      <c r="L76" s="205"/>
      <c r="M76" s="205"/>
      <c r="N76" s="664">
        <f t="shared" si="7"/>
        <v>0</v>
      </c>
      <c r="O76" s="54"/>
      <c r="P76" s="54" t="s">
        <v>300</v>
      </c>
      <c r="Q76" s="54"/>
      <c r="R76" s="54"/>
      <c r="S76" s="54"/>
      <c r="T76" s="54"/>
    </row>
    <row r="77" spans="1:20" ht="45">
      <c r="A77" s="656" t="s">
        <v>658</v>
      </c>
      <c r="B77" s="205"/>
      <c r="C77" s="205"/>
      <c r="D77" s="205"/>
      <c r="E77" s="205"/>
      <c r="F77" s="205"/>
      <c r="G77" s="205"/>
      <c r="H77" s="205"/>
      <c r="I77" s="205"/>
      <c r="J77" s="205"/>
      <c r="K77" s="205"/>
      <c r="L77" s="205"/>
      <c r="M77" s="205"/>
      <c r="N77" s="664">
        <f t="shared" si="7"/>
        <v>0</v>
      </c>
      <c r="O77" s="54"/>
      <c r="P77" s="54" t="s">
        <v>300</v>
      </c>
      <c r="Q77" s="54"/>
      <c r="R77" s="54"/>
      <c r="S77" s="54"/>
      <c r="T77" s="54"/>
    </row>
    <row r="78" spans="1:20">
      <c r="A78" s="735"/>
      <c r="B78" s="206"/>
      <c r="C78" s="206"/>
      <c r="D78" s="206"/>
      <c r="E78" s="206"/>
      <c r="F78" s="206"/>
      <c r="G78" s="206"/>
      <c r="H78" s="206"/>
      <c r="I78" s="206"/>
      <c r="J78" s="206"/>
      <c r="K78" s="206"/>
      <c r="L78" s="206"/>
      <c r="M78" s="206"/>
      <c r="N78" s="206"/>
      <c r="O78" s="54"/>
      <c r="P78" s="54"/>
      <c r="Q78" s="54"/>
      <c r="R78" s="54"/>
      <c r="S78" s="54"/>
      <c r="T78" s="54"/>
    </row>
    <row r="79" spans="1:20" ht="15.75">
      <c r="A79" s="743" t="s">
        <v>641</v>
      </c>
      <c r="B79" s="659"/>
      <c r="C79" s="659"/>
      <c r="D79" s="659"/>
      <c r="E79" s="659"/>
      <c r="F79" s="659"/>
      <c r="G79" s="659"/>
      <c r="H79" s="659"/>
      <c r="I79" s="659"/>
      <c r="J79" s="659"/>
      <c r="K79" s="659"/>
      <c r="L79" s="659"/>
      <c r="M79" s="659"/>
      <c r="N79" s="659"/>
      <c r="O79" s="54"/>
      <c r="P79" s="54"/>
      <c r="Q79" s="54"/>
      <c r="R79" s="54"/>
      <c r="S79" s="54"/>
      <c r="T79" s="54"/>
    </row>
    <row r="80" spans="1:20">
      <c r="A80" s="1017" t="s">
        <v>217</v>
      </c>
      <c r="B80" s="1018" t="s">
        <v>295</v>
      </c>
      <c r="C80" s="1018"/>
      <c r="D80" s="1018"/>
      <c r="E80" s="1018"/>
      <c r="F80" s="1018"/>
      <c r="G80" s="1018"/>
      <c r="H80" s="1018"/>
      <c r="I80" s="1018"/>
      <c r="J80" s="1018"/>
      <c r="K80" s="1018"/>
      <c r="L80" s="1018"/>
      <c r="M80" s="1018"/>
      <c r="N80" s="1018"/>
      <c r="O80" s="54"/>
      <c r="P80" s="54"/>
      <c r="Q80" s="54"/>
      <c r="R80" s="54"/>
      <c r="S80" s="54"/>
      <c r="T80" s="54"/>
    </row>
    <row r="81" spans="1:20">
      <c r="A81" s="1017"/>
      <c r="B81" s="654">
        <f t="shared" ref="B81:H81" si="8">C81-1</f>
        <v>2004</v>
      </c>
      <c r="C81" s="654">
        <f t="shared" si="8"/>
        <v>2005</v>
      </c>
      <c r="D81" s="654">
        <f t="shared" si="8"/>
        <v>2006</v>
      </c>
      <c r="E81" s="654">
        <f t="shared" si="8"/>
        <v>2007</v>
      </c>
      <c r="F81" s="654">
        <f t="shared" si="8"/>
        <v>2008</v>
      </c>
      <c r="G81" s="654">
        <f t="shared" si="8"/>
        <v>2009</v>
      </c>
      <c r="H81" s="654">
        <f t="shared" si="8"/>
        <v>2010</v>
      </c>
      <c r="I81" s="654">
        <f>J81-1</f>
        <v>2011</v>
      </c>
      <c r="J81" s="654">
        <f>K81-1</f>
        <v>2012</v>
      </c>
      <c r="K81" s="654">
        <v>2013</v>
      </c>
      <c r="L81" s="654">
        <v>2014</v>
      </c>
      <c r="M81" s="654" t="s">
        <v>218</v>
      </c>
      <c r="N81" s="655" t="s">
        <v>219</v>
      </c>
      <c r="O81" s="54"/>
      <c r="P81" s="54"/>
      <c r="Q81" s="54"/>
      <c r="R81" s="54"/>
      <c r="S81" s="54"/>
      <c r="T81" s="54"/>
    </row>
    <row r="82" spans="1:20">
      <c r="A82" s="656" t="s">
        <v>220</v>
      </c>
      <c r="B82" s="205"/>
      <c r="C82" s="205"/>
      <c r="D82" s="205"/>
      <c r="E82" s="205"/>
      <c r="F82" s="205"/>
      <c r="G82" s="205"/>
      <c r="H82" s="205"/>
      <c r="I82" s="205"/>
      <c r="J82" s="205"/>
      <c r="K82" s="205"/>
      <c r="L82" s="205"/>
      <c r="M82" s="205"/>
      <c r="N82" s="664">
        <f>SUM(B82:M82)</f>
        <v>0</v>
      </c>
      <c r="O82" s="54"/>
      <c r="P82" s="54" t="s">
        <v>1197</v>
      </c>
      <c r="Q82" s="54"/>
      <c r="R82" s="54"/>
      <c r="S82" s="54"/>
      <c r="T82" s="54"/>
    </row>
    <row r="83" spans="1:20" ht="30">
      <c r="A83" s="656" t="s">
        <v>652</v>
      </c>
      <c r="B83" s="205"/>
      <c r="C83" s="205"/>
      <c r="D83" s="205"/>
      <c r="E83" s="205"/>
      <c r="F83" s="205"/>
      <c r="G83" s="205"/>
      <c r="H83" s="205"/>
      <c r="I83" s="205"/>
      <c r="J83" s="205"/>
      <c r="K83" s="205"/>
      <c r="L83" s="205"/>
      <c r="M83" s="205"/>
      <c r="N83" s="664">
        <f>SUM(B83:M83)</f>
        <v>0</v>
      </c>
      <c r="O83" s="54"/>
      <c r="P83" s="54" t="s">
        <v>1197</v>
      </c>
      <c r="Q83" s="54"/>
      <c r="R83" s="54"/>
      <c r="S83" s="54"/>
      <c r="T83" s="54"/>
    </row>
    <row r="84" spans="1:20" ht="30">
      <c r="A84" s="656" t="s">
        <v>653</v>
      </c>
      <c r="B84" s="205"/>
      <c r="C84" s="205"/>
      <c r="D84" s="205"/>
      <c r="E84" s="205"/>
      <c r="F84" s="205"/>
      <c r="G84" s="205"/>
      <c r="H84" s="205"/>
      <c r="I84" s="205"/>
      <c r="J84" s="205"/>
      <c r="K84" s="205"/>
      <c r="L84" s="205"/>
      <c r="M84" s="205"/>
      <c r="N84" s="664">
        <f>SUM(B84:M84)</f>
        <v>0</v>
      </c>
      <c r="O84" s="54"/>
      <c r="P84" s="54" t="s">
        <v>1197</v>
      </c>
      <c r="Q84" s="54"/>
      <c r="R84" s="54"/>
      <c r="S84" s="54"/>
      <c r="T84" s="54"/>
    </row>
    <row r="85" spans="1:20" ht="45">
      <c r="A85" s="656" t="s">
        <v>658</v>
      </c>
      <c r="B85" s="205"/>
      <c r="C85" s="205"/>
      <c r="D85" s="205"/>
      <c r="E85" s="205"/>
      <c r="F85" s="205"/>
      <c r="G85" s="205"/>
      <c r="H85" s="205"/>
      <c r="I85" s="205"/>
      <c r="J85" s="205"/>
      <c r="K85" s="205"/>
      <c r="L85" s="205"/>
      <c r="M85" s="205"/>
      <c r="N85" s="664">
        <f>SUM(B85:M85)</f>
        <v>0</v>
      </c>
      <c r="O85" s="54"/>
      <c r="P85" s="54" t="s">
        <v>300</v>
      </c>
      <c r="Q85" s="54"/>
      <c r="R85" s="54"/>
      <c r="S85" s="54"/>
      <c r="T85" s="54"/>
    </row>
    <row r="86" spans="1:20">
      <c r="A86" s="656"/>
      <c r="B86" s="207"/>
      <c r="C86" s="207"/>
      <c r="D86" s="207"/>
      <c r="E86" s="207"/>
      <c r="F86" s="207"/>
      <c r="G86" s="207"/>
      <c r="H86" s="207"/>
      <c r="I86" s="207"/>
      <c r="J86" s="207"/>
      <c r="K86" s="207"/>
      <c r="L86" s="207"/>
      <c r="M86" s="207"/>
      <c r="N86" s="207"/>
      <c r="O86" s="54"/>
      <c r="P86" s="54"/>
      <c r="Q86" s="54"/>
      <c r="R86" s="54"/>
      <c r="S86" s="54"/>
      <c r="T86" s="54"/>
    </row>
    <row r="87" spans="1:20" ht="15.75">
      <c r="A87" s="742" t="s">
        <v>306</v>
      </c>
      <c r="B87" s="659"/>
      <c r="C87" s="659"/>
      <c r="D87" s="659"/>
      <c r="E87" s="659"/>
      <c r="F87" s="659"/>
      <c r="G87" s="659"/>
      <c r="H87" s="659"/>
      <c r="I87" s="659"/>
      <c r="J87" s="659"/>
      <c r="K87" s="659"/>
      <c r="L87" s="659"/>
      <c r="M87" s="659"/>
      <c r="N87" s="659"/>
      <c r="O87" s="54"/>
      <c r="P87" s="54"/>
      <c r="Q87" s="54"/>
      <c r="R87" s="54"/>
      <c r="S87" s="54"/>
      <c r="T87" s="54"/>
    </row>
    <row r="88" spans="1:20">
      <c r="A88" s="1017" t="s">
        <v>217</v>
      </c>
      <c r="B88" s="1018" t="s">
        <v>27</v>
      </c>
      <c r="C88" s="1018"/>
      <c r="D88" s="1018"/>
      <c r="E88" s="1018"/>
      <c r="F88" s="1018"/>
      <c r="G88" s="1018"/>
      <c r="H88" s="1018"/>
      <c r="I88" s="1018"/>
      <c r="J88" s="1018"/>
      <c r="K88" s="1018"/>
      <c r="L88" s="1018"/>
      <c r="M88" s="1018"/>
      <c r="N88" s="1018"/>
      <c r="O88" s="660"/>
      <c r="P88" s="54"/>
      <c r="Q88" s="1016" t="s">
        <v>302</v>
      </c>
      <c r="R88" s="54"/>
      <c r="S88" s="54"/>
      <c r="T88" s="54"/>
    </row>
    <row r="89" spans="1:20">
      <c r="A89" s="1017"/>
      <c r="B89" s="661"/>
      <c r="C89" s="661"/>
      <c r="D89" s="654" t="s">
        <v>1022</v>
      </c>
      <c r="E89" s="654" t="s">
        <v>1023</v>
      </c>
      <c r="F89" s="654" t="s">
        <v>1024</v>
      </c>
      <c r="G89" s="654" t="s">
        <v>1025</v>
      </c>
      <c r="H89" s="654" t="s">
        <v>1026</v>
      </c>
      <c r="I89" s="654" t="s">
        <v>1027</v>
      </c>
      <c r="J89" s="654" t="s">
        <v>1028</v>
      </c>
      <c r="K89" s="654" t="s">
        <v>1029</v>
      </c>
      <c r="L89" s="654" t="s">
        <v>1030</v>
      </c>
      <c r="M89" s="654" t="s">
        <v>1031</v>
      </c>
      <c r="N89" s="655" t="s">
        <v>219</v>
      </c>
      <c r="O89" s="54"/>
      <c r="P89" s="54"/>
      <c r="Q89" s="1016"/>
      <c r="R89" s="54"/>
      <c r="S89" s="54"/>
      <c r="T89" s="54"/>
    </row>
    <row r="90" spans="1:20" ht="30">
      <c r="A90" s="656" t="s">
        <v>303</v>
      </c>
      <c r="B90" s="661"/>
      <c r="C90" s="661"/>
      <c r="D90" s="205"/>
      <c r="E90" s="205"/>
      <c r="F90" s="205"/>
      <c r="G90" s="205"/>
      <c r="H90" s="205"/>
      <c r="I90" s="205"/>
      <c r="J90" s="205"/>
      <c r="K90" s="205"/>
      <c r="L90" s="205"/>
      <c r="M90" s="205"/>
      <c r="N90" s="664">
        <f>SUM(D90:M90)</f>
        <v>0</v>
      </c>
      <c r="O90" s="54"/>
      <c r="P90" s="54" t="s">
        <v>300</v>
      </c>
      <c r="Q90" s="54" t="b">
        <f>SUM(N85,N77)=N90</f>
        <v>1</v>
      </c>
      <c r="R90" s="54"/>
      <c r="S90" s="54"/>
      <c r="T90" s="54"/>
    </row>
    <row r="91" spans="1:20">
      <c r="A91" s="260"/>
      <c r="B91" s="659"/>
      <c r="C91" s="659"/>
      <c r="D91" s="659"/>
      <c r="E91" s="659"/>
      <c r="F91" s="659"/>
      <c r="G91" s="659"/>
      <c r="H91" s="659"/>
      <c r="I91" s="659"/>
      <c r="J91" s="659"/>
      <c r="K91" s="659"/>
      <c r="L91" s="659"/>
      <c r="M91" s="657"/>
      <c r="N91" s="659"/>
      <c r="O91" s="54"/>
      <c r="P91" s="54"/>
      <c r="Q91" s="54"/>
      <c r="R91" s="54"/>
      <c r="S91" s="54"/>
      <c r="T91" s="54"/>
    </row>
    <row r="92" spans="1:20">
      <c r="A92" s="260"/>
      <c r="B92" s="659"/>
      <c r="C92" s="659"/>
      <c r="D92" s="659"/>
      <c r="E92" s="659"/>
      <c r="F92" s="659"/>
      <c r="G92" s="659"/>
      <c r="H92" s="659"/>
      <c r="I92" s="659"/>
      <c r="J92" s="659"/>
      <c r="K92" s="659"/>
      <c r="L92" s="659"/>
      <c r="M92" s="659"/>
      <c r="N92" s="659"/>
      <c r="O92" s="54"/>
      <c r="P92" s="54"/>
      <c r="Q92" s="54"/>
      <c r="R92" s="54"/>
      <c r="S92" s="54"/>
      <c r="T92" s="54"/>
    </row>
    <row r="93" spans="1:20" ht="15.75">
      <c r="A93" s="743" t="s">
        <v>642</v>
      </c>
      <c r="B93" s="659"/>
      <c r="C93" s="659"/>
      <c r="D93" s="659"/>
      <c r="E93" s="659"/>
      <c r="F93" s="659"/>
      <c r="G93" s="659"/>
      <c r="H93" s="659"/>
      <c r="I93" s="659"/>
      <c r="J93" s="659"/>
      <c r="K93" s="659"/>
      <c r="L93" s="659"/>
      <c r="M93" s="659"/>
      <c r="N93" s="659"/>
      <c r="O93" s="54"/>
      <c r="P93" s="54"/>
      <c r="Q93" s="54"/>
      <c r="R93" s="54"/>
      <c r="S93" s="54"/>
      <c r="T93" s="54"/>
    </row>
    <row r="94" spans="1:20">
      <c r="A94" s="1017" t="s">
        <v>217</v>
      </c>
      <c r="B94" s="1018" t="s">
        <v>295</v>
      </c>
      <c r="C94" s="1018"/>
      <c r="D94" s="1018"/>
      <c r="E94" s="1018"/>
      <c r="F94" s="1018"/>
      <c r="G94" s="1018"/>
      <c r="H94" s="1018"/>
      <c r="I94" s="1018"/>
      <c r="J94" s="1018"/>
      <c r="K94" s="1018"/>
      <c r="L94" s="1018"/>
      <c r="M94" s="1018"/>
      <c r="N94" s="1018"/>
      <c r="O94" s="54"/>
      <c r="P94" s="54"/>
      <c r="Q94" s="54"/>
      <c r="R94" s="54"/>
      <c r="S94" s="54"/>
      <c r="T94" s="54"/>
    </row>
    <row r="95" spans="1:20">
      <c r="A95" s="1017"/>
      <c r="B95" s="654">
        <f t="shared" ref="B95:H95" si="9">C95-1</f>
        <v>2004</v>
      </c>
      <c r="C95" s="654">
        <f t="shared" si="9"/>
        <v>2005</v>
      </c>
      <c r="D95" s="654">
        <f t="shared" si="9"/>
        <v>2006</v>
      </c>
      <c r="E95" s="654">
        <f t="shared" si="9"/>
        <v>2007</v>
      </c>
      <c r="F95" s="654">
        <f t="shared" si="9"/>
        <v>2008</v>
      </c>
      <c r="G95" s="654">
        <f t="shared" si="9"/>
        <v>2009</v>
      </c>
      <c r="H95" s="654">
        <f t="shared" si="9"/>
        <v>2010</v>
      </c>
      <c r="I95" s="654">
        <f>J95-1</f>
        <v>2011</v>
      </c>
      <c r="J95" s="654">
        <f>K95-1</f>
        <v>2012</v>
      </c>
      <c r="K95" s="654">
        <v>2013</v>
      </c>
      <c r="L95" s="654">
        <v>2014</v>
      </c>
      <c r="M95" s="654" t="s">
        <v>218</v>
      </c>
      <c r="N95" s="655" t="s">
        <v>219</v>
      </c>
      <c r="O95" s="54"/>
      <c r="P95" s="54"/>
      <c r="Q95" s="54"/>
      <c r="R95" s="54"/>
      <c r="S95" s="54"/>
      <c r="T95" s="54"/>
    </row>
    <row r="96" spans="1:20">
      <c r="A96" s="656" t="s">
        <v>220</v>
      </c>
      <c r="B96" s="205"/>
      <c r="C96" s="205"/>
      <c r="D96" s="205"/>
      <c r="E96" s="205"/>
      <c r="F96" s="205"/>
      <c r="G96" s="205"/>
      <c r="H96" s="205"/>
      <c r="I96" s="205"/>
      <c r="J96" s="205"/>
      <c r="K96" s="205"/>
      <c r="L96" s="205"/>
      <c r="M96" s="205"/>
      <c r="N96" s="664">
        <f>SUM(B96:M96)</f>
        <v>0</v>
      </c>
      <c r="O96" s="54"/>
      <c r="P96" s="54" t="s">
        <v>1197</v>
      </c>
      <c r="Q96" s="54"/>
      <c r="R96" s="54"/>
      <c r="S96" s="54"/>
      <c r="T96" s="54"/>
    </row>
    <row r="97" spans="1:20" ht="30">
      <c r="A97" s="656" t="s">
        <v>652</v>
      </c>
      <c r="B97" s="205"/>
      <c r="C97" s="205"/>
      <c r="D97" s="205"/>
      <c r="E97" s="205"/>
      <c r="F97" s="205"/>
      <c r="G97" s="205"/>
      <c r="H97" s="205"/>
      <c r="I97" s="205"/>
      <c r="J97" s="205"/>
      <c r="K97" s="205"/>
      <c r="L97" s="205"/>
      <c r="M97" s="205"/>
      <c r="N97" s="664">
        <f>SUM(B97:M97)</f>
        <v>0</v>
      </c>
      <c r="O97" s="54"/>
      <c r="P97" s="54" t="s">
        <v>1197</v>
      </c>
      <c r="Q97" s="54"/>
      <c r="R97" s="54"/>
      <c r="S97" s="54"/>
      <c r="T97" s="54"/>
    </row>
    <row r="98" spans="1:20" ht="30">
      <c r="A98" s="656" t="s">
        <v>653</v>
      </c>
      <c r="B98" s="205"/>
      <c r="C98" s="205"/>
      <c r="D98" s="205"/>
      <c r="E98" s="205"/>
      <c r="F98" s="205"/>
      <c r="G98" s="205"/>
      <c r="H98" s="205"/>
      <c r="I98" s="205"/>
      <c r="J98" s="205"/>
      <c r="K98" s="205"/>
      <c r="L98" s="205"/>
      <c r="M98" s="205"/>
      <c r="N98" s="664">
        <f>SUM(B98:M98)</f>
        <v>0</v>
      </c>
      <c r="O98" s="54"/>
      <c r="P98" s="54" t="s">
        <v>1197</v>
      </c>
      <c r="Q98" s="1016" t="s">
        <v>296</v>
      </c>
      <c r="R98" s="54"/>
      <c r="S98" s="54"/>
      <c r="T98" s="54"/>
    </row>
    <row r="99" spans="1:20" ht="30">
      <c r="A99" s="656" t="s">
        <v>654</v>
      </c>
      <c r="B99" s="657"/>
      <c r="C99" s="657"/>
      <c r="D99" s="657"/>
      <c r="E99" s="657"/>
      <c r="F99" s="657"/>
      <c r="G99" s="657"/>
      <c r="H99" s="657"/>
      <c r="I99" s="657"/>
      <c r="J99" s="657"/>
      <c r="K99" s="657"/>
      <c r="L99" s="657"/>
      <c r="M99" s="657"/>
      <c r="N99" s="657"/>
      <c r="O99" s="54"/>
      <c r="P99" s="54"/>
      <c r="Q99" s="1016"/>
      <c r="R99" s="54"/>
      <c r="S99" s="54"/>
      <c r="T99" s="54"/>
    </row>
    <row r="100" spans="1:20">
      <c r="A100" s="733" t="s">
        <v>221</v>
      </c>
      <c r="B100" s="205"/>
      <c r="C100" s="205"/>
      <c r="D100" s="205"/>
      <c r="E100" s="205"/>
      <c r="F100" s="205"/>
      <c r="G100" s="205"/>
      <c r="H100" s="205"/>
      <c r="I100" s="205"/>
      <c r="J100" s="205"/>
      <c r="K100" s="205"/>
      <c r="L100" s="205"/>
      <c r="M100" s="205"/>
      <c r="N100" s="664">
        <f t="shared" ref="N100:N107" si="10">SUM(B100:M100)</f>
        <v>0</v>
      </c>
      <c r="O100" s="54"/>
      <c r="P100" s="54" t="s">
        <v>1197</v>
      </c>
      <c r="Q100" s="54" t="b">
        <f>N98=SUM(N100:N103)</f>
        <v>1</v>
      </c>
      <c r="R100" s="54"/>
      <c r="S100" s="54"/>
      <c r="T100" s="54"/>
    </row>
    <row r="101" spans="1:20">
      <c r="A101" s="733" t="s">
        <v>297</v>
      </c>
      <c r="B101" s="205"/>
      <c r="C101" s="205"/>
      <c r="D101" s="205"/>
      <c r="E101" s="205"/>
      <c r="F101" s="205"/>
      <c r="G101" s="205"/>
      <c r="H101" s="205"/>
      <c r="I101" s="205"/>
      <c r="J101" s="205"/>
      <c r="K101" s="205"/>
      <c r="L101" s="205"/>
      <c r="M101" s="205"/>
      <c r="N101" s="664">
        <f t="shared" si="10"/>
        <v>0</v>
      </c>
      <c r="O101" s="54"/>
      <c r="P101" s="54" t="s">
        <v>1197</v>
      </c>
      <c r="Q101" s="54"/>
      <c r="R101" s="54"/>
      <c r="S101" s="54"/>
      <c r="T101" s="54"/>
    </row>
    <row r="102" spans="1:20">
      <c r="A102" s="733" t="s">
        <v>298</v>
      </c>
      <c r="B102" s="205"/>
      <c r="C102" s="205"/>
      <c r="D102" s="205"/>
      <c r="E102" s="205"/>
      <c r="F102" s="205"/>
      <c r="G102" s="205"/>
      <c r="H102" s="205"/>
      <c r="I102" s="205"/>
      <c r="J102" s="205"/>
      <c r="K102" s="205"/>
      <c r="L102" s="205"/>
      <c r="M102" s="205"/>
      <c r="N102" s="664">
        <f t="shared" si="10"/>
        <v>0</v>
      </c>
      <c r="O102" s="54"/>
      <c r="P102" s="54" t="s">
        <v>1197</v>
      </c>
      <c r="Q102" s="54"/>
      <c r="R102" s="54"/>
      <c r="S102" s="54"/>
      <c r="T102" s="54"/>
    </row>
    <row r="103" spans="1:20">
      <c r="A103" s="734" t="s">
        <v>299</v>
      </c>
      <c r="B103" s="205"/>
      <c r="C103" s="205"/>
      <c r="D103" s="205"/>
      <c r="E103" s="205"/>
      <c r="F103" s="205"/>
      <c r="G103" s="205"/>
      <c r="H103" s="205"/>
      <c r="I103" s="205"/>
      <c r="J103" s="205"/>
      <c r="K103" s="205"/>
      <c r="L103" s="205"/>
      <c r="M103" s="205"/>
      <c r="N103" s="664">
        <f t="shared" si="10"/>
        <v>0</v>
      </c>
      <c r="O103" s="54"/>
      <c r="P103" s="54" t="s">
        <v>1197</v>
      </c>
      <c r="Q103" s="54"/>
      <c r="R103" s="54"/>
      <c r="S103" s="54"/>
      <c r="T103" s="54"/>
    </row>
    <row r="104" spans="1:20" ht="30">
      <c r="A104" s="656" t="s">
        <v>655</v>
      </c>
      <c r="B104" s="205"/>
      <c r="C104" s="205"/>
      <c r="D104" s="205"/>
      <c r="E104" s="205"/>
      <c r="F104" s="205"/>
      <c r="G104" s="205"/>
      <c r="H104" s="205"/>
      <c r="I104" s="205"/>
      <c r="J104" s="205"/>
      <c r="K104" s="205"/>
      <c r="L104" s="205"/>
      <c r="M104" s="205"/>
      <c r="N104" s="664">
        <f t="shared" si="10"/>
        <v>0</v>
      </c>
      <c r="O104" s="54"/>
      <c r="P104" s="54" t="s">
        <v>1197</v>
      </c>
      <c r="Q104" s="54"/>
      <c r="R104" s="54"/>
      <c r="S104" s="54"/>
      <c r="T104" s="54"/>
    </row>
    <row r="105" spans="1:20" ht="30">
      <c r="A105" s="656" t="s">
        <v>656</v>
      </c>
      <c r="B105" s="205"/>
      <c r="C105" s="205"/>
      <c r="D105" s="205"/>
      <c r="E105" s="205"/>
      <c r="F105" s="205"/>
      <c r="G105" s="205"/>
      <c r="H105" s="205"/>
      <c r="I105" s="205"/>
      <c r="J105" s="205"/>
      <c r="K105" s="205"/>
      <c r="L105" s="205"/>
      <c r="M105" s="205"/>
      <c r="N105" s="664">
        <f t="shared" si="10"/>
        <v>0</v>
      </c>
      <c r="O105" s="54"/>
      <c r="P105" s="54" t="s">
        <v>1197</v>
      </c>
      <c r="Q105" s="54"/>
      <c r="R105" s="54"/>
      <c r="S105" s="54"/>
      <c r="T105" s="54"/>
    </row>
    <row r="106" spans="1:20" ht="30">
      <c r="A106" s="656" t="s">
        <v>657</v>
      </c>
      <c r="B106" s="205"/>
      <c r="C106" s="205"/>
      <c r="D106" s="205"/>
      <c r="E106" s="205"/>
      <c r="F106" s="205"/>
      <c r="G106" s="205"/>
      <c r="H106" s="205"/>
      <c r="I106" s="205"/>
      <c r="J106" s="205"/>
      <c r="K106" s="205"/>
      <c r="L106" s="205"/>
      <c r="M106" s="205"/>
      <c r="N106" s="664">
        <f t="shared" si="10"/>
        <v>0</v>
      </c>
      <c r="O106" s="54"/>
      <c r="P106" s="54" t="s">
        <v>300</v>
      </c>
      <c r="Q106" s="54"/>
      <c r="R106" s="54"/>
      <c r="S106" s="54"/>
      <c r="T106" s="54"/>
    </row>
    <row r="107" spans="1:20" ht="45">
      <c r="A107" s="656" t="s">
        <v>658</v>
      </c>
      <c r="B107" s="205"/>
      <c r="C107" s="205"/>
      <c r="D107" s="205"/>
      <c r="E107" s="205"/>
      <c r="F107" s="205"/>
      <c r="G107" s="205"/>
      <c r="H107" s="205"/>
      <c r="I107" s="205"/>
      <c r="J107" s="205"/>
      <c r="K107" s="205"/>
      <c r="L107" s="205"/>
      <c r="M107" s="205"/>
      <c r="N107" s="664">
        <f t="shared" si="10"/>
        <v>0</v>
      </c>
      <c r="O107" s="54"/>
      <c r="P107" s="54" t="s">
        <v>300</v>
      </c>
      <c r="Q107" s="54"/>
      <c r="R107" s="54"/>
      <c r="S107" s="54"/>
      <c r="T107" s="54"/>
    </row>
    <row r="108" spans="1:20">
      <c r="A108" s="735"/>
      <c r="B108" s="206"/>
      <c r="C108" s="206"/>
      <c r="D108" s="206"/>
      <c r="E108" s="206"/>
      <c r="F108" s="206"/>
      <c r="G108" s="206"/>
      <c r="H108" s="206"/>
      <c r="I108" s="206"/>
      <c r="J108" s="206"/>
      <c r="K108" s="206"/>
      <c r="L108" s="206"/>
      <c r="M108" s="206"/>
      <c r="N108" s="206"/>
      <c r="O108" s="54"/>
      <c r="P108" s="54"/>
      <c r="Q108" s="54"/>
      <c r="R108" s="54"/>
      <c r="S108" s="54"/>
      <c r="T108" s="54"/>
    </row>
    <row r="109" spans="1:20" ht="15.75">
      <c r="A109" s="743" t="s">
        <v>643</v>
      </c>
      <c r="B109" s="659"/>
      <c r="C109" s="659"/>
      <c r="D109" s="659"/>
      <c r="E109" s="659"/>
      <c r="F109" s="659"/>
      <c r="G109" s="659"/>
      <c r="H109" s="659"/>
      <c r="I109" s="659"/>
      <c r="J109" s="659"/>
      <c r="K109" s="659"/>
      <c r="L109" s="659"/>
      <c r="M109" s="659"/>
      <c r="N109" s="659"/>
      <c r="O109" s="54"/>
      <c r="P109" s="54"/>
      <c r="Q109" s="54"/>
      <c r="R109" s="54"/>
      <c r="S109" s="54"/>
      <c r="T109" s="54"/>
    </row>
    <row r="110" spans="1:20">
      <c r="A110" s="1017" t="s">
        <v>217</v>
      </c>
      <c r="B110" s="1018" t="s">
        <v>295</v>
      </c>
      <c r="C110" s="1018"/>
      <c r="D110" s="1018"/>
      <c r="E110" s="1018"/>
      <c r="F110" s="1018"/>
      <c r="G110" s="1018"/>
      <c r="H110" s="1018"/>
      <c r="I110" s="1018"/>
      <c r="J110" s="1018"/>
      <c r="K110" s="1018"/>
      <c r="L110" s="1018"/>
      <c r="M110" s="1018"/>
      <c r="N110" s="1018"/>
      <c r="O110" s="54"/>
      <c r="P110" s="54"/>
      <c r="Q110" s="54"/>
      <c r="R110" s="54"/>
      <c r="S110" s="54"/>
      <c r="T110" s="54"/>
    </row>
    <row r="111" spans="1:20">
      <c r="A111" s="1017"/>
      <c r="B111" s="654">
        <f t="shared" ref="B111:H111" si="11">C111-1</f>
        <v>2004</v>
      </c>
      <c r="C111" s="654">
        <f t="shared" si="11"/>
        <v>2005</v>
      </c>
      <c r="D111" s="654">
        <f t="shared" si="11"/>
        <v>2006</v>
      </c>
      <c r="E111" s="654">
        <f t="shared" si="11"/>
        <v>2007</v>
      </c>
      <c r="F111" s="654">
        <f t="shared" si="11"/>
        <v>2008</v>
      </c>
      <c r="G111" s="654">
        <f t="shared" si="11"/>
        <v>2009</v>
      </c>
      <c r="H111" s="654">
        <f t="shared" si="11"/>
        <v>2010</v>
      </c>
      <c r="I111" s="654">
        <f>J111-1</f>
        <v>2011</v>
      </c>
      <c r="J111" s="654">
        <f>K111-1</f>
        <v>2012</v>
      </c>
      <c r="K111" s="654">
        <v>2013</v>
      </c>
      <c r="L111" s="654">
        <v>2014</v>
      </c>
      <c r="M111" s="654" t="s">
        <v>218</v>
      </c>
      <c r="N111" s="655" t="s">
        <v>219</v>
      </c>
      <c r="O111" s="54"/>
      <c r="P111" s="54"/>
      <c r="Q111" s="54"/>
      <c r="R111" s="54"/>
      <c r="S111" s="54"/>
      <c r="T111" s="54"/>
    </row>
    <row r="112" spans="1:20">
      <c r="A112" s="656" t="s">
        <v>220</v>
      </c>
      <c r="B112" s="205"/>
      <c r="C112" s="205"/>
      <c r="D112" s="205"/>
      <c r="E112" s="205"/>
      <c r="F112" s="205"/>
      <c r="G112" s="205"/>
      <c r="H112" s="205"/>
      <c r="I112" s="205"/>
      <c r="J112" s="205"/>
      <c r="K112" s="205"/>
      <c r="L112" s="205"/>
      <c r="M112" s="205"/>
      <c r="N112" s="664">
        <f>SUM(B112:M112)</f>
        <v>0</v>
      </c>
      <c r="O112" s="54"/>
      <c r="P112" s="54" t="s">
        <v>1197</v>
      </c>
      <c r="Q112" s="54"/>
      <c r="R112" s="54"/>
      <c r="S112" s="54"/>
      <c r="T112" s="54"/>
    </row>
    <row r="113" spans="1:20" ht="30">
      <c r="A113" s="656" t="s">
        <v>652</v>
      </c>
      <c r="B113" s="205"/>
      <c r="C113" s="205"/>
      <c r="D113" s="205"/>
      <c r="E113" s="205"/>
      <c r="F113" s="205"/>
      <c r="G113" s="205"/>
      <c r="H113" s="205"/>
      <c r="I113" s="205"/>
      <c r="J113" s="205"/>
      <c r="K113" s="205"/>
      <c r="L113" s="205"/>
      <c r="M113" s="205"/>
      <c r="N113" s="664">
        <f>SUM(B113:M113)</f>
        <v>0</v>
      </c>
      <c r="O113" s="54"/>
      <c r="P113" s="54" t="s">
        <v>1197</v>
      </c>
      <c r="Q113" s="54"/>
      <c r="R113" s="54"/>
      <c r="S113" s="54"/>
      <c r="T113" s="54"/>
    </row>
    <row r="114" spans="1:20" ht="30">
      <c r="A114" s="656" t="s">
        <v>653</v>
      </c>
      <c r="B114" s="205"/>
      <c r="C114" s="205"/>
      <c r="D114" s="205"/>
      <c r="E114" s="205"/>
      <c r="F114" s="205"/>
      <c r="G114" s="205"/>
      <c r="H114" s="205"/>
      <c r="I114" s="205"/>
      <c r="J114" s="205"/>
      <c r="K114" s="205"/>
      <c r="L114" s="205"/>
      <c r="M114" s="205"/>
      <c r="N114" s="664">
        <f>SUM(B114:M114)</f>
        <v>0</v>
      </c>
      <c r="O114" s="54"/>
      <c r="P114" s="54" t="s">
        <v>1197</v>
      </c>
      <c r="Q114" s="54"/>
      <c r="R114" s="54"/>
      <c r="S114" s="54"/>
      <c r="T114" s="54"/>
    </row>
    <row r="115" spans="1:20" ht="45">
      <c r="A115" s="656" t="s">
        <v>658</v>
      </c>
      <c r="B115" s="205"/>
      <c r="C115" s="205"/>
      <c r="D115" s="205"/>
      <c r="E115" s="205"/>
      <c r="F115" s="205"/>
      <c r="G115" s="205"/>
      <c r="H115" s="205"/>
      <c r="I115" s="205"/>
      <c r="J115" s="205"/>
      <c r="K115" s="205"/>
      <c r="L115" s="205"/>
      <c r="M115" s="205"/>
      <c r="N115" s="664">
        <f>SUM(B115:M115)</f>
        <v>0</v>
      </c>
      <c r="O115" s="54"/>
      <c r="P115" s="54" t="s">
        <v>300</v>
      </c>
      <c r="Q115" s="54"/>
      <c r="R115" s="54"/>
      <c r="S115" s="54"/>
      <c r="T115" s="54"/>
    </row>
    <row r="116" spans="1:20">
      <c r="A116" s="656"/>
      <c r="B116" s="207"/>
      <c r="C116" s="207"/>
      <c r="D116" s="207"/>
      <c r="E116" s="207"/>
      <c r="F116" s="207"/>
      <c r="G116" s="207"/>
      <c r="H116" s="207"/>
      <c r="I116" s="207"/>
      <c r="J116" s="207"/>
      <c r="K116" s="207"/>
      <c r="L116" s="207"/>
      <c r="M116" s="207"/>
      <c r="N116" s="207"/>
      <c r="O116" s="54"/>
      <c r="P116" s="54"/>
      <c r="Q116" s="54"/>
      <c r="R116" s="54"/>
      <c r="S116" s="54"/>
      <c r="T116" s="54"/>
    </row>
    <row r="117" spans="1:20" ht="15.75">
      <c r="A117" s="742" t="s">
        <v>307</v>
      </c>
      <c r="B117" s="659"/>
      <c r="C117" s="659"/>
      <c r="D117" s="659"/>
      <c r="E117" s="659"/>
      <c r="F117" s="659"/>
      <c r="G117" s="659"/>
      <c r="H117" s="659"/>
      <c r="I117" s="659"/>
      <c r="J117" s="659"/>
      <c r="K117" s="659"/>
      <c r="L117" s="659"/>
      <c r="M117" s="659"/>
      <c r="N117" s="659"/>
      <c r="O117" s="54"/>
      <c r="P117" s="54"/>
      <c r="Q117" s="54"/>
      <c r="R117" s="54"/>
      <c r="S117" s="54"/>
      <c r="T117" s="54"/>
    </row>
    <row r="118" spans="1:20">
      <c r="A118" s="1017" t="s">
        <v>217</v>
      </c>
      <c r="B118" s="1018" t="s">
        <v>27</v>
      </c>
      <c r="C118" s="1018"/>
      <c r="D118" s="1018"/>
      <c r="E118" s="1018"/>
      <c r="F118" s="1018"/>
      <c r="G118" s="1018"/>
      <c r="H118" s="1018"/>
      <c r="I118" s="1018"/>
      <c r="J118" s="1018"/>
      <c r="K118" s="1018"/>
      <c r="L118" s="1018"/>
      <c r="M118" s="1018"/>
      <c r="N118" s="1018"/>
      <c r="O118" s="660"/>
      <c r="P118" s="54"/>
      <c r="Q118" s="1016" t="s">
        <v>302</v>
      </c>
      <c r="R118" s="54"/>
      <c r="S118" s="54"/>
      <c r="T118" s="54"/>
    </row>
    <row r="119" spans="1:20">
      <c r="A119" s="1017"/>
      <c r="B119" s="661"/>
      <c r="C119" s="661"/>
      <c r="D119" s="654" t="s">
        <v>1022</v>
      </c>
      <c r="E119" s="654" t="s">
        <v>1023</v>
      </c>
      <c r="F119" s="654" t="s">
        <v>1024</v>
      </c>
      <c r="G119" s="654" t="s">
        <v>1025</v>
      </c>
      <c r="H119" s="654" t="s">
        <v>1026</v>
      </c>
      <c r="I119" s="654" t="s">
        <v>1027</v>
      </c>
      <c r="J119" s="654" t="s">
        <v>1028</v>
      </c>
      <c r="K119" s="654" t="s">
        <v>1029</v>
      </c>
      <c r="L119" s="654" t="s">
        <v>1030</v>
      </c>
      <c r="M119" s="654" t="s">
        <v>1031</v>
      </c>
      <c r="N119" s="655" t="s">
        <v>219</v>
      </c>
      <c r="O119" s="54"/>
      <c r="P119" s="54"/>
      <c r="Q119" s="1016"/>
      <c r="R119" s="54"/>
      <c r="S119" s="54"/>
      <c r="T119" s="54"/>
    </row>
    <row r="120" spans="1:20" ht="30">
      <c r="A120" s="656" t="s">
        <v>303</v>
      </c>
      <c r="B120" s="661"/>
      <c r="C120" s="661"/>
      <c r="D120" s="205"/>
      <c r="E120" s="205"/>
      <c r="F120" s="205"/>
      <c r="G120" s="205"/>
      <c r="H120" s="205"/>
      <c r="I120" s="205"/>
      <c r="J120" s="205"/>
      <c r="K120" s="205"/>
      <c r="L120" s="205"/>
      <c r="M120" s="205"/>
      <c r="N120" s="664">
        <f>SUM(D120:M120)</f>
        <v>0</v>
      </c>
      <c r="O120" s="54"/>
      <c r="P120" s="54" t="s">
        <v>300</v>
      </c>
      <c r="Q120" s="54" t="b">
        <f>SUM(N115,N107)=N120</f>
        <v>1</v>
      </c>
      <c r="R120" s="54"/>
      <c r="S120" s="54"/>
      <c r="T120" s="54"/>
    </row>
    <row r="121" spans="1:20">
      <c r="A121" s="260"/>
      <c r="B121" s="659"/>
      <c r="C121" s="659"/>
      <c r="D121" s="659"/>
      <c r="E121" s="659"/>
      <c r="F121" s="659"/>
      <c r="G121" s="659"/>
      <c r="H121" s="659"/>
      <c r="I121" s="659"/>
      <c r="J121" s="659"/>
      <c r="K121" s="659"/>
      <c r="L121" s="659"/>
      <c r="M121" s="657"/>
      <c r="N121" s="659"/>
      <c r="O121" s="54"/>
      <c r="P121" s="54"/>
      <c r="Q121" s="54"/>
      <c r="R121" s="54"/>
      <c r="S121" s="54"/>
      <c r="T121" s="54"/>
    </row>
    <row r="122" spans="1:20">
      <c r="A122" s="260"/>
      <c r="B122" s="659"/>
      <c r="C122" s="659"/>
      <c r="D122" s="659"/>
      <c r="E122" s="659"/>
      <c r="F122" s="659"/>
      <c r="G122" s="659"/>
      <c r="H122" s="659"/>
      <c r="I122" s="659"/>
      <c r="J122" s="659"/>
      <c r="K122" s="659"/>
      <c r="L122" s="659"/>
      <c r="M122" s="659"/>
      <c r="N122" s="659"/>
      <c r="O122" s="54"/>
      <c r="P122" s="54"/>
      <c r="Q122" s="54"/>
      <c r="R122" s="54"/>
      <c r="S122" s="54"/>
      <c r="T122" s="54"/>
    </row>
    <row r="123" spans="1:20" ht="15.75">
      <c r="A123" s="743" t="s">
        <v>644</v>
      </c>
      <c r="B123" s="659"/>
      <c r="C123" s="659"/>
      <c r="D123" s="659"/>
      <c r="E123" s="659"/>
      <c r="F123" s="659"/>
      <c r="G123" s="659"/>
      <c r="H123" s="659"/>
      <c r="I123" s="659"/>
      <c r="J123" s="659"/>
      <c r="K123" s="659"/>
      <c r="L123" s="659"/>
      <c r="M123" s="659"/>
      <c r="N123" s="659"/>
      <c r="O123" s="54"/>
      <c r="P123" s="54"/>
      <c r="Q123" s="54"/>
      <c r="R123" s="54"/>
      <c r="S123" s="54"/>
      <c r="T123" s="54"/>
    </row>
    <row r="124" spans="1:20">
      <c r="A124" s="1017" t="s">
        <v>217</v>
      </c>
      <c r="B124" s="1018" t="s">
        <v>295</v>
      </c>
      <c r="C124" s="1018"/>
      <c r="D124" s="1018"/>
      <c r="E124" s="1018"/>
      <c r="F124" s="1018"/>
      <c r="G124" s="1018"/>
      <c r="H124" s="1018"/>
      <c r="I124" s="1018"/>
      <c r="J124" s="1018"/>
      <c r="K124" s="1018"/>
      <c r="L124" s="1018"/>
      <c r="M124" s="1018"/>
      <c r="N124" s="1018"/>
      <c r="O124" s="54"/>
      <c r="P124" s="54"/>
      <c r="Q124" s="54"/>
      <c r="R124" s="54"/>
      <c r="S124" s="54"/>
      <c r="T124" s="54"/>
    </row>
    <row r="125" spans="1:20">
      <c r="A125" s="1017"/>
      <c r="B125" s="654">
        <f t="shared" ref="B125:H125" si="12">C125-1</f>
        <v>2004</v>
      </c>
      <c r="C125" s="654">
        <f t="shared" si="12"/>
        <v>2005</v>
      </c>
      <c r="D125" s="654">
        <f t="shared" si="12"/>
        <v>2006</v>
      </c>
      <c r="E125" s="654">
        <f t="shared" si="12"/>
        <v>2007</v>
      </c>
      <c r="F125" s="654">
        <f t="shared" si="12"/>
        <v>2008</v>
      </c>
      <c r="G125" s="654">
        <f t="shared" si="12"/>
        <v>2009</v>
      </c>
      <c r="H125" s="654">
        <f t="shared" si="12"/>
        <v>2010</v>
      </c>
      <c r="I125" s="654">
        <f>J125-1</f>
        <v>2011</v>
      </c>
      <c r="J125" s="654">
        <f>K125-1</f>
        <v>2012</v>
      </c>
      <c r="K125" s="654">
        <v>2013</v>
      </c>
      <c r="L125" s="654">
        <v>2014</v>
      </c>
      <c r="M125" s="654" t="s">
        <v>218</v>
      </c>
      <c r="N125" s="655" t="s">
        <v>219</v>
      </c>
      <c r="O125" s="54"/>
      <c r="P125" s="54"/>
      <c r="Q125" s="54"/>
      <c r="R125" s="54"/>
      <c r="S125" s="54"/>
      <c r="T125" s="54"/>
    </row>
    <row r="126" spans="1:20">
      <c r="A126" s="656" t="s">
        <v>220</v>
      </c>
      <c r="B126" s="205"/>
      <c r="C126" s="205"/>
      <c r="D126" s="205"/>
      <c r="E126" s="205"/>
      <c r="F126" s="205"/>
      <c r="G126" s="205"/>
      <c r="H126" s="205"/>
      <c r="I126" s="205"/>
      <c r="J126" s="205"/>
      <c r="K126" s="205"/>
      <c r="L126" s="205"/>
      <c r="M126" s="205"/>
      <c r="N126" s="664">
        <f>SUM(B126:M126)</f>
        <v>0</v>
      </c>
      <c r="O126" s="54"/>
      <c r="P126" s="54" t="s">
        <v>1197</v>
      </c>
      <c r="Q126" s="54"/>
      <c r="R126" s="54"/>
      <c r="S126" s="54"/>
      <c r="T126" s="54"/>
    </row>
    <row r="127" spans="1:20" ht="30">
      <c r="A127" s="656" t="s">
        <v>652</v>
      </c>
      <c r="B127" s="205"/>
      <c r="C127" s="205"/>
      <c r="D127" s="205"/>
      <c r="E127" s="205"/>
      <c r="F127" s="205"/>
      <c r="G127" s="205"/>
      <c r="H127" s="205"/>
      <c r="I127" s="205"/>
      <c r="J127" s="205"/>
      <c r="K127" s="205"/>
      <c r="L127" s="205"/>
      <c r="M127" s="205"/>
      <c r="N127" s="664">
        <f>SUM(B127:M127)</f>
        <v>0</v>
      </c>
      <c r="O127" s="54"/>
      <c r="P127" s="54" t="s">
        <v>1197</v>
      </c>
      <c r="Q127" s="54"/>
      <c r="R127" s="54"/>
      <c r="S127" s="54"/>
      <c r="T127" s="54"/>
    </row>
    <row r="128" spans="1:20" ht="30">
      <c r="A128" s="656" t="s">
        <v>653</v>
      </c>
      <c r="B128" s="205"/>
      <c r="C128" s="205"/>
      <c r="D128" s="205"/>
      <c r="E128" s="205"/>
      <c r="F128" s="205"/>
      <c r="G128" s="205"/>
      <c r="H128" s="205"/>
      <c r="I128" s="205"/>
      <c r="J128" s="205"/>
      <c r="K128" s="205"/>
      <c r="L128" s="205"/>
      <c r="M128" s="205"/>
      <c r="N128" s="664">
        <f>SUM(B128:M128)</f>
        <v>0</v>
      </c>
      <c r="O128" s="54"/>
      <c r="P128" s="54" t="s">
        <v>1197</v>
      </c>
      <c r="Q128" s="1016" t="s">
        <v>296</v>
      </c>
      <c r="R128" s="54"/>
      <c r="S128" s="54"/>
      <c r="T128" s="54"/>
    </row>
    <row r="129" spans="1:20" ht="30">
      <c r="A129" s="656" t="s">
        <v>654</v>
      </c>
      <c r="B129" s="657"/>
      <c r="C129" s="657"/>
      <c r="D129" s="657"/>
      <c r="E129" s="657"/>
      <c r="F129" s="657"/>
      <c r="G129" s="657"/>
      <c r="H129" s="657"/>
      <c r="I129" s="657"/>
      <c r="J129" s="657"/>
      <c r="K129" s="657"/>
      <c r="L129" s="657"/>
      <c r="M129" s="657"/>
      <c r="N129" s="657"/>
      <c r="O129" s="54"/>
      <c r="P129" s="54"/>
      <c r="Q129" s="1016"/>
      <c r="R129" s="54"/>
      <c r="S129" s="54"/>
      <c r="T129" s="54"/>
    </row>
    <row r="130" spans="1:20">
      <c r="A130" s="733" t="s">
        <v>221</v>
      </c>
      <c r="B130" s="205"/>
      <c r="C130" s="205"/>
      <c r="D130" s="205"/>
      <c r="E130" s="205"/>
      <c r="F130" s="205"/>
      <c r="G130" s="205"/>
      <c r="H130" s="205"/>
      <c r="I130" s="205"/>
      <c r="J130" s="205"/>
      <c r="K130" s="205"/>
      <c r="L130" s="205"/>
      <c r="M130" s="205"/>
      <c r="N130" s="664">
        <f t="shared" ref="N130:N137" si="13">SUM(B130:M130)</f>
        <v>0</v>
      </c>
      <c r="O130" s="54"/>
      <c r="P130" s="54" t="s">
        <v>1197</v>
      </c>
      <c r="Q130" s="54" t="b">
        <f>N128=SUM(N130:N133)</f>
        <v>1</v>
      </c>
      <c r="R130" s="54"/>
      <c r="S130" s="54"/>
      <c r="T130" s="54"/>
    </row>
    <row r="131" spans="1:20">
      <c r="A131" s="733" t="s">
        <v>297</v>
      </c>
      <c r="B131" s="205"/>
      <c r="C131" s="205"/>
      <c r="D131" s="205"/>
      <c r="E131" s="205"/>
      <c r="F131" s="205"/>
      <c r="G131" s="205"/>
      <c r="H131" s="205"/>
      <c r="I131" s="205"/>
      <c r="J131" s="205"/>
      <c r="K131" s="205"/>
      <c r="L131" s="205"/>
      <c r="M131" s="205"/>
      <c r="N131" s="664">
        <f t="shared" si="13"/>
        <v>0</v>
      </c>
      <c r="O131" s="54"/>
      <c r="P131" s="54" t="s">
        <v>1197</v>
      </c>
      <c r="Q131" s="54"/>
      <c r="R131" s="54"/>
      <c r="S131" s="54"/>
      <c r="T131" s="54"/>
    </row>
    <row r="132" spans="1:20">
      <c r="A132" s="733" t="s">
        <v>298</v>
      </c>
      <c r="B132" s="205"/>
      <c r="C132" s="205"/>
      <c r="D132" s="205"/>
      <c r="E132" s="205"/>
      <c r="F132" s="205"/>
      <c r="G132" s="205"/>
      <c r="H132" s="205"/>
      <c r="I132" s="205"/>
      <c r="J132" s="205"/>
      <c r="K132" s="205"/>
      <c r="L132" s="205"/>
      <c r="M132" s="205"/>
      <c r="N132" s="664">
        <f t="shared" si="13"/>
        <v>0</v>
      </c>
      <c r="O132" s="54"/>
      <c r="P132" s="54" t="s">
        <v>1197</v>
      </c>
      <c r="Q132" s="54"/>
      <c r="R132" s="54"/>
      <c r="S132" s="54"/>
      <c r="T132" s="54"/>
    </row>
    <row r="133" spans="1:20">
      <c r="A133" s="734" t="s">
        <v>299</v>
      </c>
      <c r="B133" s="205"/>
      <c r="C133" s="205"/>
      <c r="D133" s="205"/>
      <c r="E133" s="205"/>
      <c r="F133" s="205"/>
      <c r="G133" s="205"/>
      <c r="H133" s="205"/>
      <c r="I133" s="205"/>
      <c r="J133" s="205"/>
      <c r="K133" s="205"/>
      <c r="L133" s="205"/>
      <c r="M133" s="205"/>
      <c r="N133" s="664">
        <f t="shared" si="13"/>
        <v>0</v>
      </c>
      <c r="O133" s="54"/>
      <c r="P133" s="54" t="s">
        <v>1197</v>
      </c>
      <c r="Q133" s="54"/>
      <c r="R133" s="54"/>
      <c r="S133" s="54"/>
      <c r="T133" s="54"/>
    </row>
    <row r="134" spans="1:20" ht="30">
      <c r="A134" s="656" t="s">
        <v>655</v>
      </c>
      <c r="B134" s="205"/>
      <c r="C134" s="205"/>
      <c r="D134" s="205"/>
      <c r="E134" s="205"/>
      <c r="F134" s="205"/>
      <c r="G134" s="205"/>
      <c r="H134" s="205"/>
      <c r="I134" s="205"/>
      <c r="J134" s="205"/>
      <c r="K134" s="205"/>
      <c r="L134" s="205"/>
      <c r="M134" s="205"/>
      <c r="N134" s="664">
        <f t="shared" si="13"/>
        <v>0</v>
      </c>
      <c r="O134" s="54"/>
      <c r="P134" s="54" t="s">
        <v>1197</v>
      </c>
      <c r="Q134" s="54"/>
      <c r="R134" s="54"/>
      <c r="S134" s="54"/>
      <c r="T134" s="54"/>
    </row>
    <row r="135" spans="1:20" ht="30">
      <c r="A135" s="656" t="s">
        <v>656</v>
      </c>
      <c r="B135" s="205"/>
      <c r="C135" s="205"/>
      <c r="D135" s="205"/>
      <c r="E135" s="205"/>
      <c r="F135" s="205"/>
      <c r="G135" s="205"/>
      <c r="H135" s="205"/>
      <c r="I135" s="205"/>
      <c r="J135" s="205"/>
      <c r="K135" s="205"/>
      <c r="L135" s="205"/>
      <c r="M135" s="205"/>
      <c r="N135" s="664">
        <f t="shared" si="13"/>
        <v>0</v>
      </c>
      <c r="O135" s="54"/>
      <c r="P135" s="54" t="s">
        <v>1197</v>
      </c>
      <c r="Q135" s="54"/>
      <c r="R135" s="54"/>
      <c r="S135" s="54"/>
      <c r="T135" s="54"/>
    </row>
    <row r="136" spans="1:20" ht="30">
      <c r="A136" s="656" t="s">
        <v>657</v>
      </c>
      <c r="B136" s="205"/>
      <c r="C136" s="205"/>
      <c r="D136" s="205"/>
      <c r="E136" s="205"/>
      <c r="F136" s="205"/>
      <c r="G136" s="205"/>
      <c r="H136" s="205"/>
      <c r="I136" s="205"/>
      <c r="J136" s="205"/>
      <c r="K136" s="205"/>
      <c r="L136" s="205"/>
      <c r="M136" s="205"/>
      <c r="N136" s="664">
        <f t="shared" si="13"/>
        <v>0</v>
      </c>
      <c r="O136" s="54"/>
      <c r="P136" s="54" t="s">
        <v>300</v>
      </c>
      <c r="Q136" s="54"/>
      <c r="R136" s="54"/>
      <c r="S136" s="54"/>
      <c r="T136" s="54"/>
    </row>
    <row r="137" spans="1:20" ht="45">
      <c r="A137" s="656" t="s">
        <v>658</v>
      </c>
      <c r="B137" s="205"/>
      <c r="C137" s="205"/>
      <c r="D137" s="205"/>
      <c r="E137" s="205"/>
      <c r="F137" s="205"/>
      <c r="G137" s="205"/>
      <c r="H137" s="205"/>
      <c r="I137" s="205"/>
      <c r="J137" s="205"/>
      <c r="K137" s="205"/>
      <c r="L137" s="205"/>
      <c r="M137" s="205"/>
      <c r="N137" s="664">
        <f t="shared" si="13"/>
        <v>0</v>
      </c>
      <c r="O137" s="54"/>
      <c r="P137" s="54" t="s">
        <v>300</v>
      </c>
      <c r="Q137" s="54"/>
      <c r="R137" s="54"/>
      <c r="S137" s="54"/>
      <c r="T137" s="54"/>
    </row>
    <row r="138" spans="1:20">
      <c r="A138" s="735"/>
      <c r="B138" s="206"/>
      <c r="C138" s="206"/>
      <c r="D138" s="206"/>
      <c r="E138" s="206"/>
      <c r="F138" s="206"/>
      <c r="G138" s="206"/>
      <c r="H138" s="206"/>
      <c r="I138" s="206"/>
      <c r="J138" s="206"/>
      <c r="K138" s="206"/>
      <c r="L138" s="206"/>
      <c r="M138" s="206"/>
      <c r="N138" s="206"/>
      <c r="O138" s="54"/>
      <c r="P138" s="54"/>
      <c r="Q138" s="54"/>
      <c r="R138" s="54"/>
      <c r="S138" s="54"/>
      <c r="T138" s="54"/>
    </row>
    <row r="139" spans="1:20" ht="15.75">
      <c r="A139" s="743" t="s">
        <v>645</v>
      </c>
      <c r="B139" s="659"/>
      <c r="C139" s="659"/>
      <c r="D139" s="659"/>
      <c r="E139" s="659"/>
      <c r="F139" s="659"/>
      <c r="G139" s="659"/>
      <c r="H139" s="659"/>
      <c r="I139" s="659"/>
      <c r="J139" s="659"/>
      <c r="K139" s="659"/>
      <c r="L139" s="659"/>
      <c r="M139" s="659"/>
      <c r="N139" s="659"/>
      <c r="O139" s="54"/>
      <c r="P139" s="54"/>
      <c r="Q139" s="54"/>
      <c r="R139" s="54"/>
      <c r="S139" s="54"/>
      <c r="T139" s="54"/>
    </row>
    <row r="140" spans="1:20">
      <c r="A140" s="1017" t="s">
        <v>217</v>
      </c>
      <c r="B140" s="1018" t="s">
        <v>295</v>
      </c>
      <c r="C140" s="1018"/>
      <c r="D140" s="1018"/>
      <c r="E140" s="1018"/>
      <c r="F140" s="1018"/>
      <c r="G140" s="1018"/>
      <c r="H140" s="1018"/>
      <c r="I140" s="1018"/>
      <c r="J140" s="1018"/>
      <c r="K140" s="1018"/>
      <c r="L140" s="1018"/>
      <c r="M140" s="1018"/>
      <c r="N140" s="1018"/>
      <c r="O140" s="54"/>
      <c r="P140" s="54"/>
      <c r="Q140" s="54"/>
      <c r="R140" s="54"/>
      <c r="S140" s="54"/>
      <c r="T140" s="54"/>
    </row>
    <row r="141" spans="1:20">
      <c r="A141" s="1017"/>
      <c r="B141" s="654">
        <f t="shared" ref="B141:H141" si="14">C141-1</f>
        <v>2004</v>
      </c>
      <c r="C141" s="654">
        <f t="shared" si="14"/>
        <v>2005</v>
      </c>
      <c r="D141" s="654">
        <f t="shared" si="14"/>
        <v>2006</v>
      </c>
      <c r="E141" s="654">
        <f t="shared" si="14"/>
        <v>2007</v>
      </c>
      <c r="F141" s="654">
        <f t="shared" si="14"/>
        <v>2008</v>
      </c>
      <c r="G141" s="654">
        <f t="shared" si="14"/>
        <v>2009</v>
      </c>
      <c r="H141" s="654">
        <f t="shared" si="14"/>
        <v>2010</v>
      </c>
      <c r="I141" s="654">
        <f>J141-1</f>
        <v>2011</v>
      </c>
      <c r="J141" s="654">
        <f>K141-1</f>
        <v>2012</v>
      </c>
      <c r="K141" s="654">
        <v>2013</v>
      </c>
      <c r="L141" s="654">
        <v>2014</v>
      </c>
      <c r="M141" s="654" t="s">
        <v>218</v>
      </c>
      <c r="N141" s="655" t="s">
        <v>219</v>
      </c>
      <c r="O141" s="54"/>
      <c r="P141" s="54"/>
      <c r="Q141" s="54"/>
      <c r="R141" s="54"/>
      <c r="S141" s="54"/>
      <c r="T141" s="54"/>
    </row>
    <row r="142" spans="1:20">
      <c r="A142" s="656" t="s">
        <v>220</v>
      </c>
      <c r="B142" s="205"/>
      <c r="C142" s="205"/>
      <c r="D142" s="205"/>
      <c r="E142" s="205"/>
      <c r="F142" s="205"/>
      <c r="G142" s="205"/>
      <c r="H142" s="205"/>
      <c r="I142" s="205"/>
      <c r="J142" s="205"/>
      <c r="K142" s="205"/>
      <c r="L142" s="205"/>
      <c r="M142" s="205"/>
      <c r="N142" s="664">
        <f>SUM(B142:M142)</f>
        <v>0</v>
      </c>
      <c r="O142" s="54"/>
      <c r="P142" s="54" t="s">
        <v>1197</v>
      </c>
      <c r="Q142" s="54"/>
      <c r="R142" s="54"/>
      <c r="S142" s="54"/>
      <c r="T142" s="54"/>
    </row>
    <row r="143" spans="1:20" ht="30">
      <c r="A143" s="656" t="s">
        <v>652</v>
      </c>
      <c r="B143" s="205"/>
      <c r="C143" s="205"/>
      <c r="D143" s="205"/>
      <c r="E143" s="205"/>
      <c r="F143" s="205"/>
      <c r="G143" s="205"/>
      <c r="H143" s="205"/>
      <c r="I143" s="205"/>
      <c r="J143" s="205"/>
      <c r="K143" s="205"/>
      <c r="L143" s="205"/>
      <c r="M143" s="205"/>
      <c r="N143" s="664">
        <f>SUM(B143:M143)</f>
        <v>0</v>
      </c>
      <c r="O143" s="54"/>
      <c r="P143" s="54" t="s">
        <v>1197</v>
      </c>
      <c r="Q143" s="54"/>
      <c r="R143" s="54"/>
      <c r="S143" s="54"/>
      <c r="T143" s="54"/>
    </row>
    <row r="144" spans="1:20" ht="30">
      <c r="A144" s="656" t="s">
        <v>653</v>
      </c>
      <c r="B144" s="205"/>
      <c r="C144" s="205"/>
      <c r="D144" s="205"/>
      <c r="E144" s="205"/>
      <c r="F144" s="205"/>
      <c r="G144" s="205"/>
      <c r="H144" s="205"/>
      <c r="I144" s="205"/>
      <c r="J144" s="205"/>
      <c r="K144" s="205"/>
      <c r="L144" s="205"/>
      <c r="M144" s="205"/>
      <c r="N144" s="664">
        <f>SUM(B144:M144)</f>
        <v>0</v>
      </c>
      <c r="O144" s="54"/>
      <c r="P144" s="54" t="s">
        <v>1197</v>
      </c>
      <c r="Q144" s="54"/>
      <c r="R144" s="54"/>
      <c r="S144" s="54"/>
      <c r="T144" s="54"/>
    </row>
    <row r="145" spans="1:20" ht="45">
      <c r="A145" s="656" t="s">
        <v>658</v>
      </c>
      <c r="B145" s="205"/>
      <c r="C145" s="205"/>
      <c r="D145" s="205"/>
      <c r="E145" s="205"/>
      <c r="F145" s="205"/>
      <c r="G145" s="205"/>
      <c r="H145" s="205"/>
      <c r="I145" s="205"/>
      <c r="J145" s="205"/>
      <c r="K145" s="205"/>
      <c r="L145" s="205"/>
      <c r="M145" s="205"/>
      <c r="N145" s="664">
        <f>SUM(B145:M145)</f>
        <v>0</v>
      </c>
      <c r="O145" s="54"/>
      <c r="P145" s="54" t="s">
        <v>300</v>
      </c>
      <c r="Q145" s="54"/>
      <c r="R145" s="54"/>
      <c r="S145" s="54"/>
      <c r="T145" s="54"/>
    </row>
    <row r="146" spans="1:20">
      <c r="A146" s="656"/>
      <c r="B146" s="207"/>
      <c r="C146" s="207"/>
      <c r="D146" s="207"/>
      <c r="E146" s="207"/>
      <c r="F146" s="207"/>
      <c r="G146" s="207"/>
      <c r="H146" s="207"/>
      <c r="I146" s="207"/>
      <c r="J146" s="207"/>
      <c r="K146" s="207"/>
      <c r="L146" s="207"/>
      <c r="M146" s="207"/>
      <c r="N146" s="207"/>
      <c r="O146" s="54"/>
      <c r="P146" s="54"/>
      <c r="Q146" s="54"/>
      <c r="R146" s="54"/>
      <c r="S146" s="54"/>
      <c r="T146" s="54"/>
    </row>
    <row r="147" spans="1:20" ht="15.75">
      <c r="A147" s="742" t="s">
        <v>308</v>
      </c>
      <c r="B147" s="659"/>
      <c r="C147" s="659"/>
      <c r="D147" s="659"/>
      <c r="E147" s="659"/>
      <c r="F147" s="659"/>
      <c r="G147" s="659"/>
      <c r="H147" s="659"/>
      <c r="I147" s="659"/>
      <c r="J147" s="659"/>
      <c r="K147" s="659"/>
      <c r="L147" s="659"/>
      <c r="M147" s="659"/>
      <c r="N147" s="659"/>
      <c r="O147" s="54"/>
      <c r="P147" s="54"/>
      <c r="Q147" s="54"/>
      <c r="R147" s="54"/>
      <c r="S147" s="54"/>
      <c r="T147" s="54"/>
    </row>
    <row r="148" spans="1:20">
      <c r="A148" s="1017" t="s">
        <v>217</v>
      </c>
      <c r="B148" s="1018" t="s">
        <v>27</v>
      </c>
      <c r="C148" s="1018"/>
      <c r="D148" s="1018"/>
      <c r="E148" s="1018"/>
      <c r="F148" s="1018"/>
      <c r="G148" s="1018"/>
      <c r="H148" s="1018"/>
      <c r="I148" s="1018"/>
      <c r="J148" s="1018"/>
      <c r="K148" s="1018"/>
      <c r="L148" s="1018"/>
      <c r="M148" s="1018"/>
      <c r="N148" s="1018"/>
      <c r="O148" s="660"/>
      <c r="P148" s="54"/>
      <c r="Q148" s="1016" t="s">
        <v>302</v>
      </c>
      <c r="R148" s="54"/>
      <c r="S148" s="54"/>
      <c r="T148" s="54"/>
    </row>
    <row r="149" spans="1:20">
      <c r="A149" s="1017"/>
      <c r="B149" s="661"/>
      <c r="C149" s="661"/>
      <c r="D149" s="654" t="s">
        <v>1022</v>
      </c>
      <c r="E149" s="654" t="s">
        <v>1023</v>
      </c>
      <c r="F149" s="654" t="s">
        <v>1024</v>
      </c>
      <c r="G149" s="654" t="s">
        <v>1025</v>
      </c>
      <c r="H149" s="654" t="s">
        <v>1026</v>
      </c>
      <c r="I149" s="654" t="s">
        <v>1027</v>
      </c>
      <c r="J149" s="654" t="s">
        <v>1028</v>
      </c>
      <c r="K149" s="654" t="s">
        <v>1029</v>
      </c>
      <c r="L149" s="654" t="s">
        <v>1030</v>
      </c>
      <c r="M149" s="654" t="s">
        <v>1031</v>
      </c>
      <c r="N149" s="655" t="s">
        <v>219</v>
      </c>
      <c r="O149" s="54"/>
      <c r="P149" s="54"/>
      <c r="Q149" s="1016"/>
      <c r="R149" s="54"/>
      <c r="S149" s="54"/>
      <c r="T149" s="54"/>
    </row>
    <row r="150" spans="1:20" ht="30">
      <c r="A150" s="656" t="s">
        <v>303</v>
      </c>
      <c r="B150" s="661"/>
      <c r="C150" s="661"/>
      <c r="D150" s="205"/>
      <c r="E150" s="205"/>
      <c r="F150" s="205"/>
      <c r="G150" s="205"/>
      <c r="H150" s="205"/>
      <c r="I150" s="205"/>
      <c r="J150" s="205"/>
      <c r="K150" s="205"/>
      <c r="L150" s="205"/>
      <c r="M150" s="205"/>
      <c r="N150" s="664">
        <f>SUM(D150:M150)</f>
        <v>0</v>
      </c>
      <c r="O150" s="54"/>
      <c r="P150" s="54" t="s">
        <v>300</v>
      </c>
      <c r="Q150" s="54" t="b">
        <f>SUM(N145,N137)=N150</f>
        <v>1</v>
      </c>
      <c r="R150" s="54"/>
      <c r="S150" s="54"/>
      <c r="T150" s="54"/>
    </row>
    <row r="151" spans="1:20">
      <c r="A151" s="260"/>
      <c r="B151" s="659"/>
      <c r="C151" s="659"/>
      <c r="D151" s="659"/>
      <c r="E151" s="659"/>
      <c r="F151" s="659"/>
      <c r="G151" s="659"/>
      <c r="H151" s="659"/>
      <c r="I151" s="659"/>
      <c r="J151" s="659"/>
      <c r="K151" s="659"/>
      <c r="L151" s="659"/>
      <c r="M151" s="657"/>
      <c r="N151" s="659"/>
      <c r="O151" s="54"/>
      <c r="P151" s="54"/>
      <c r="Q151" s="54"/>
      <c r="R151" s="54"/>
      <c r="S151" s="54"/>
      <c r="T151" s="54"/>
    </row>
    <row r="152" spans="1:20">
      <c r="A152" s="260"/>
      <c r="B152" s="659"/>
      <c r="C152" s="659"/>
      <c r="D152" s="659"/>
      <c r="E152" s="659"/>
      <c r="F152" s="659"/>
      <c r="G152" s="659"/>
      <c r="H152" s="659"/>
      <c r="I152" s="659"/>
      <c r="J152" s="659"/>
      <c r="K152" s="659"/>
      <c r="L152" s="659"/>
      <c r="M152" s="659"/>
      <c r="N152" s="659"/>
      <c r="O152" s="54"/>
      <c r="P152" s="54"/>
      <c r="Q152" s="54"/>
      <c r="R152" s="54"/>
      <c r="S152" s="54"/>
      <c r="T152" s="54"/>
    </row>
    <row r="153" spans="1:20" ht="15.75">
      <c r="A153" s="743" t="s">
        <v>646</v>
      </c>
      <c r="B153" s="659"/>
      <c r="C153" s="659"/>
      <c r="D153" s="659"/>
      <c r="E153" s="659"/>
      <c r="F153" s="659"/>
      <c r="G153" s="659"/>
      <c r="H153" s="659"/>
      <c r="I153" s="659"/>
      <c r="J153" s="659"/>
      <c r="K153" s="659"/>
      <c r="L153" s="659"/>
      <c r="M153" s="659"/>
      <c r="N153" s="659"/>
      <c r="O153" s="54"/>
      <c r="P153" s="54"/>
      <c r="Q153" s="54"/>
      <c r="R153" s="54"/>
      <c r="S153" s="54"/>
      <c r="T153" s="54"/>
    </row>
    <row r="154" spans="1:20">
      <c r="A154" s="1017" t="s">
        <v>217</v>
      </c>
      <c r="B154" s="1018" t="s">
        <v>295</v>
      </c>
      <c r="C154" s="1018"/>
      <c r="D154" s="1018"/>
      <c r="E154" s="1018"/>
      <c r="F154" s="1018"/>
      <c r="G154" s="1018"/>
      <c r="H154" s="1018"/>
      <c r="I154" s="1018"/>
      <c r="J154" s="1018"/>
      <c r="K154" s="1018"/>
      <c r="L154" s="1018"/>
      <c r="M154" s="1018"/>
      <c r="N154" s="1018"/>
      <c r="O154" s="54"/>
      <c r="P154" s="54"/>
      <c r="Q154" s="54"/>
      <c r="R154" s="54"/>
      <c r="S154" s="54"/>
      <c r="T154" s="54"/>
    </row>
    <row r="155" spans="1:20">
      <c r="A155" s="1017"/>
      <c r="B155" s="654">
        <f t="shared" ref="B155:H155" si="15">C155-1</f>
        <v>2004</v>
      </c>
      <c r="C155" s="654">
        <f t="shared" si="15"/>
        <v>2005</v>
      </c>
      <c r="D155" s="654">
        <f t="shared" si="15"/>
        <v>2006</v>
      </c>
      <c r="E155" s="654">
        <f t="shared" si="15"/>
        <v>2007</v>
      </c>
      <c r="F155" s="654">
        <f t="shared" si="15"/>
        <v>2008</v>
      </c>
      <c r="G155" s="654">
        <f t="shared" si="15"/>
        <v>2009</v>
      </c>
      <c r="H155" s="654">
        <f t="shared" si="15"/>
        <v>2010</v>
      </c>
      <c r="I155" s="654">
        <f>J155-1</f>
        <v>2011</v>
      </c>
      <c r="J155" s="654">
        <f>K155-1</f>
        <v>2012</v>
      </c>
      <c r="K155" s="654">
        <v>2013</v>
      </c>
      <c r="L155" s="654">
        <v>2014</v>
      </c>
      <c r="M155" s="654" t="s">
        <v>218</v>
      </c>
      <c r="N155" s="655" t="s">
        <v>219</v>
      </c>
      <c r="O155" s="54"/>
      <c r="P155" s="54"/>
      <c r="Q155" s="54"/>
      <c r="R155" s="54"/>
      <c r="S155" s="54"/>
      <c r="T155" s="54"/>
    </row>
    <row r="156" spans="1:20">
      <c r="A156" s="656" t="s">
        <v>220</v>
      </c>
      <c r="B156" s="205"/>
      <c r="C156" s="205"/>
      <c r="D156" s="205"/>
      <c r="E156" s="205"/>
      <c r="F156" s="205"/>
      <c r="G156" s="205"/>
      <c r="H156" s="205"/>
      <c r="I156" s="205"/>
      <c r="J156" s="205"/>
      <c r="K156" s="205"/>
      <c r="L156" s="205"/>
      <c r="M156" s="205"/>
      <c r="N156" s="664">
        <f>SUM(B156:M156)</f>
        <v>0</v>
      </c>
      <c r="O156" s="54"/>
      <c r="P156" s="54" t="s">
        <v>1197</v>
      </c>
      <c r="Q156" s="54"/>
      <c r="R156" s="54"/>
      <c r="S156" s="54"/>
      <c r="T156" s="54"/>
    </row>
    <row r="157" spans="1:20" ht="30">
      <c r="A157" s="656" t="s">
        <v>652</v>
      </c>
      <c r="B157" s="205"/>
      <c r="C157" s="205"/>
      <c r="D157" s="205"/>
      <c r="E157" s="205"/>
      <c r="F157" s="205"/>
      <c r="G157" s="205"/>
      <c r="H157" s="205"/>
      <c r="I157" s="205"/>
      <c r="J157" s="205"/>
      <c r="K157" s="205"/>
      <c r="L157" s="205"/>
      <c r="M157" s="205"/>
      <c r="N157" s="664">
        <f>SUM(B157:M157)</f>
        <v>0</v>
      </c>
      <c r="O157" s="54"/>
      <c r="P157" s="54" t="s">
        <v>1197</v>
      </c>
      <c r="Q157" s="54"/>
      <c r="R157" s="54"/>
      <c r="S157" s="54"/>
      <c r="T157" s="54"/>
    </row>
    <row r="158" spans="1:20" ht="30">
      <c r="A158" s="656" t="s">
        <v>653</v>
      </c>
      <c r="B158" s="205"/>
      <c r="C158" s="205"/>
      <c r="D158" s="205"/>
      <c r="E158" s="205"/>
      <c r="F158" s="205"/>
      <c r="G158" s="205"/>
      <c r="H158" s="205"/>
      <c r="I158" s="205"/>
      <c r="J158" s="205"/>
      <c r="K158" s="205"/>
      <c r="L158" s="205"/>
      <c r="M158" s="205"/>
      <c r="N158" s="664">
        <f>SUM(B158:M158)</f>
        <v>0</v>
      </c>
      <c r="O158" s="54"/>
      <c r="P158" s="54" t="s">
        <v>1197</v>
      </c>
      <c r="Q158" s="1016" t="s">
        <v>296</v>
      </c>
      <c r="R158" s="54"/>
      <c r="S158" s="54"/>
      <c r="T158" s="54"/>
    </row>
    <row r="159" spans="1:20" ht="30">
      <c r="A159" s="656" t="s">
        <v>654</v>
      </c>
      <c r="B159" s="657"/>
      <c r="C159" s="657"/>
      <c r="D159" s="657"/>
      <c r="E159" s="657"/>
      <c r="F159" s="657"/>
      <c r="G159" s="657"/>
      <c r="H159" s="657"/>
      <c r="I159" s="657"/>
      <c r="J159" s="657"/>
      <c r="K159" s="657"/>
      <c r="L159" s="657"/>
      <c r="M159" s="657"/>
      <c r="N159" s="657"/>
      <c r="O159" s="54"/>
      <c r="P159" s="54"/>
      <c r="Q159" s="1016"/>
      <c r="R159" s="54"/>
      <c r="S159" s="54"/>
      <c r="T159" s="54"/>
    </row>
    <row r="160" spans="1:20">
      <c r="A160" s="733" t="s">
        <v>221</v>
      </c>
      <c r="B160" s="205"/>
      <c r="C160" s="205"/>
      <c r="D160" s="205"/>
      <c r="E160" s="205"/>
      <c r="F160" s="205"/>
      <c r="G160" s="205"/>
      <c r="H160" s="205"/>
      <c r="I160" s="205"/>
      <c r="J160" s="205"/>
      <c r="K160" s="205"/>
      <c r="L160" s="205"/>
      <c r="M160" s="205"/>
      <c r="N160" s="664">
        <f t="shared" ref="N160:N167" si="16">SUM(B160:M160)</f>
        <v>0</v>
      </c>
      <c r="O160" s="54"/>
      <c r="P160" s="54" t="s">
        <v>1197</v>
      </c>
      <c r="Q160" s="54" t="b">
        <f>N158=SUM(N160:N163)</f>
        <v>1</v>
      </c>
      <c r="R160" s="54"/>
      <c r="S160" s="54"/>
      <c r="T160" s="54"/>
    </row>
    <row r="161" spans="1:20">
      <c r="A161" s="733" t="s">
        <v>297</v>
      </c>
      <c r="B161" s="205"/>
      <c r="C161" s="205"/>
      <c r="D161" s="205"/>
      <c r="E161" s="205"/>
      <c r="F161" s="205"/>
      <c r="G161" s="205"/>
      <c r="H161" s="205"/>
      <c r="I161" s="205"/>
      <c r="J161" s="205"/>
      <c r="K161" s="205"/>
      <c r="L161" s="205"/>
      <c r="M161" s="205"/>
      <c r="N161" s="664">
        <f t="shared" si="16"/>
        <v>0</v>
      </c>
      <c r="O161" s="54"/>
      <c r="P161" s="54" t="s">
        <v>1197</v>
      </c>
      <c r="Q161" s="54"/>
      <c r="R161" s="54"/>
      <c r="S161" s="54"/>
      <c r="T161" s="54"/>
    </row>
    <row r="162" spans="1:20">
      <c r="A162" s="733" t="s">
        <v>298</v>
      </c>
      <c r="B162" s="205"/>
      <c r="C162" s="205"/>
      <c r="D162" s="205"/>
      <c r="E162" s="205"/>
      <c r="F162" s="205"/>
      <c r="G162" s="205"/>
      <c r="H162" s="205"/>
      <c r="I162" s="205"/>
      <c r="J162" s="205"/>
      <c r="K162" s="205"/>
      <c r="L162" s="205"/>
      <c r="M162" s="205"/>
      <c r="N162" s="664">
        <f t="shared" si="16"/>
        <v>0</v>
      </c>
      <c r="O162" s="54"/>
      <c r="P162" s="54" t="s">
        <v>1197</v>
      </c>
      <c r="Q162" s="54"/>
      <c r="R162" s="54"/>
      <c r="S162" s="54"/>
      <c r="T162" s="54"/>
    </row>
    <row r="163" spans="1:20">
      <c r="A163" s="734" t="s">
        <v>299</v>
      </c>
      <c r="B163" s="205"/>
      <c r="C163" s="205"/>
      <c r="D163" s="205"/>
      <c r="E163" s="205"/>
      <c r="F163" s="205"/>
      <c r="G163" s="205"/>
      <c r="H163" s="205"/>
      <c r="I163" s="205"/>
      <c r="J163" s="205"/>
      <c r="K163" s="205"/>
      <c r="L163" s="205"/>
      <c r="M163" s="205"/>
      <c r="N163" s="664">
        <f t="shared" si="16"/>
        <v>0</v>
      </c>
      <c r="O163" s="54"/>
      <c r="P163" s="54" t="s">
        <v>1197</v>
      </c>
      <c r="Q163" s="54"/>
      <c r="R163" s="54"/>
      <c r="S163" s="54"/>
      <c r="T163" s="54"/>
    </row>
    <row r="164" spans="1:20" ht="30">
      <c r="A164" s="656" t="s">
        <v>655</v>
      </c>
      <c r="B164" s="205"/>
      <c r="C164" s="205"/>
      <c r="D164" s="205"/>
      <c r="E164" s="205"/>
      <c r="F164" s="205"/>
      <c r="G164" s="205"/>
      <c r="H164" s="205"/>
      <c r="I164" s="205"/>
      <c r="J164" s="205"/>
      <c r="K164" s="205"/>
      <c r="L164" s="205"/>
      <c r="M164" s="205"/>
      <c r="N164" s="664">
        <f t="shared" si="16"/>
        <v>0</v>
      </c>
      <c r="O164" s="54"/>
      <c r="P164" s="54" t="s">
        <v>1197</v>
      </c>
      <c r="Q164" s="54"/>
      <c r="R164" s="54"/>
      <c r="S164" s="54"/>
      <c r="T164" s="54"/>
    </row>
    <row r="165" spans="1:20" ht="30">
      <c r="A165" s="656" t="s">
        <v>656</v>
      </c>
      <c r="B165" s="205"/>
      <c r="C165" s="205"/>
      <c r="D165" s="205"/>
      <c r="E165" s="205"/>
      <c r="F165" s="205"/>
      <c r="G165" s="205"/>
      <c r="H165" s="205"/>
      <c r="I165" s="205"/>
      <c r="J165" s="205"/>
      <c r="K165" s="205"/>
      <c r="L165" s="205"/>
      <c r="M165" s="205"/>
      <c r="N165" s="664">
        <f t="shared" si="16"/>
        <v>0</v>
      </c>
      <c r="O165" s="54"/>
      <c r="P165" s="54" t="s">
        <v>1197</v>
      </c>
      <c r="Q165" s="54"/>
      <c r="R165" s="54"/>
      <c r="S165" s="54"/>
      <c r="T165" s="54"/>
    </row>
    <row r="166" spans="1:20" ht="30">
      <c r="A166" s="656" t="s">
        <v>657</v>
      </c>
      <c r="B166" s="205"/>
      <c r="C166" s="205"/>
      <c r="D166" s="205"/>
      <c r="E166" s="205"/>
      <c r="F166" s="205"/>
      <c r="G166" s="205"/>
      <c r="H166" s="205"/>
      <c r="I166" s="205"/>
      <c r="J166" s="205"/>
      <c r="K166" s="205"/>
      <c r="L166" s="205"/>
      <c r="M166" s="205"/>
      <c r="N166" s="664">
        <f t="shared" si="16"/>
        <v>0</v>
      </c>
      <c r="O166" s="54"/>
      <c r="P166" s="54" t="s">
        <v>300</v>
      </c>
      <c r="Q166" s="54"/>
      <c r="R166" s="54"/>
      <c r="S166" s="54"/>
      <c r="T166" s="54"/>
    </row>
    <row r="167" spans="1:20" ht="45">
      <c r="A167" s="656" t="s">
        <v>658</v>
      </c>
      <c r="B167" s="205"/>
      <c r="C167" s="205"/>
      <c r="D167" s="205"/>
      <c r="E167" s="205"/>
      <c r="F167" s="205"/>
      <c r="G167" s="205"/>
      <c r="H167" s="205"/>
      <c r="I167" s="205"/>
      <c r="J167" s="205"/>
      <c r="K167" s="205"/>
      <c r="L167" s="205"/>
      <c r="M167" s="205"/>
      <c r="N167" s="664">
        <f t="shared" si="16"/>
        <v>0</v>
      </c>
      <c r="O167" s="54"/>
      <c r="P167" s="54" t="s">
        <v>300</v>
      </c>
      <c r="Q167" s="54"/>
      <c r="R167" s="54"/>
      <c r="S167" s="54"/>
      <c r="T167" s="54"/>
    </row>
    <row r="168" spans="1:20">
      <c r="A168" s="735"/>
      <c r="B168" s="206"/>
      <c r="C168" s="206"/>
      <c r="D168" s="206"/>
      <c r="E168" s="206"/>
      <c r="F168" s="206"/>
      <c r="G168" s="206"/>
      <c r="H168" s="206"/>
      <c r="I168" s="206"/>
      <c r="J168" s="206"/>
      <c r="K168" s="206"/>
      <c r="L168" s="206"/>
      <c r="M168" s="206"/>
      <c r="N168" s="206"/>
      <c r="O168" s="54"/>
      <c r="P168" s="54"/>
      <c r="Q168" s="54"/>
      <c r="R168" s="54"/>
      <c r="S168" s="54"/>
      <c r="T168" s="54"/>
    </row>
    <row r="169" spans="1:20" ht="15.75">
      <c r="A169" s="743" t="s">
        <v>647</v>
      </c>
      <c r="B169" s="659"/>
      <c r="C169" s="659"/>
      <c r="D169" s="659"/>
      <c r="E169" s="659"/>
      <c r="F169" s="659"/>
      <c r="G169" s="659"/>
      <c r="H169" s="659"/>
      <c r="I169" s="659"/>
      <c r="J169" s="659"/>
      <c r="K169" s="659"/>
      <c r="L169" s="659"/>
      <c r="M169" s="659"/>
      <c r="N169" s="659"/>
      <c r="O169" s="54"/>
      <c r="P169" s="54"/>
      <c r="Q169" s="54"/>
      <c r="R169" s="54"/>
      <c r="S169" s="54"/>
      <c r="T169" s="54"/>
    </row>
    <row r="170" spans="1:20">
      <c r="A170" s="1017" t="s">
        <v>217</v>
      </c>
      <c r="B170" s="1018" t="s">
        <v>295</v>
      </c>
      <c r="C170" s="1018"/>
      <c r="D170" s="1018"/>
      <c r="E170" s="1018"/>
      <c r="F170" s="1018"/>
      <c r="G170" s="1018"/>
      <c r="H170" s="1018"/>
      <c r="I170" s="1018"/>
      <c r="J170" s="1018"/>
      <c r="K170" s="1018"/>
      <c r="L170" s="1018"/>
      <c r="M170" s="1018"/>
      <c r="N170" s="1018"/>
      <c r="O170" s="54"/>
      <c r="P170" s="54"/>
      <c r="Q170" s="54"/>
      <c r="R170" s="54"/>
      <c r="S170" s="54"/>
      <c r="T170" s="54"/>
    </row>
    <row r="171" spans="1:20">
      <c r="A171" s="1017"/>
      <c r="B171" s="654">
        <f t="shared" ref="B171:H171" si="17">C171-1</f>
        <v>2004</v>
      </c>
      <c r="C171" s="654">
        <f t="shared" si="17"/>
        <v>2005</v>
      </c>
      <c r="D171" s="654">
        <f t="shared" si="17"/>
        <v>2006</v>
      </c>
      <c r="E171" s="654">
        <f t="shared" si="17"/>
        <v>2007</v>
      </c>
      <c r="F171" s="654">
        <f t="shared" si="17"/>
        <v>2008</v>
      </c>
      <c r="G171" s="654">
        <f t="shared" si="17"/>
        <v>2009</v>
      </c>
      <c r="H171" s="654">
        <f t="shared" si="17"/>
        <v>2010</v>
      </c>
      <c r="I171" s="654">
        <f>J171-1</f>
        <v>2011</v>
      </c>
      <c r="J171" s="654">
        <f>K171-1</f>
        <v>2012</v>
      </c>
      <c r="K171" s="654">
        <v>2013</v>
      </c>
      <c r="L171" s="654">
        <v>2014</v>
      </c>
      <c r="M171" s="654" t="s">
        <v>218</v>
      </c>
      <c r="N171" s="655" t="s">
        <v>219</v>
      </c>
      <c r="O171" s="54"/>
      <c r="P171" s="54"/>
      <c r="Q171" s="54"/>
      <c r="R171" s="54"/>
      <c r="S171" s="54"/>
      <c r="T171" s="54"/>
    </row>
    <row r="172" spans="1:20">
      <c r="A172" s="656" t="s">
        <v>220</v>
      </c>
      <c r="B172" s="205"/>
      <c r="C172" s="205"/>
      <c r="D172" s="205"/>
      <c r="E172" s="205"/>
      <c r="F172" s="205"/>
      <c r="G172" s="205"/>
      <c r="H172" s="205"/>
      <c r="I172" s="205"/>
      <c r="J172" s="205"/>
      <c r="K172" s="205"/>
      <c r="L172" s="205"/>
      <c r="M172" s="205"/>
      <c r="N172" s="664">
        <f>SUM(B172:M172)</f>
        <v>0</v>
      </c>
      <c r="O172" s="54"/>
      <c r="P172" s="54" t="s">
        <v>1197</v>
      </c>
      <c r="Q172" s="54"/>
      <c r="R172" s="54"/>
      <c r="S172" s="54"/>
      <c r="T172" s="54"/>
    </row>
    <row r="173" spans="1:20" ht="30">
      <c r="A173" s="656" t="s">
        <v>652</v>
      </c>
      <c r="B173" s="205"/>
      <c r="C173" s="205"/>
      <c r="D173" s="205"/>
      <c r="E173" s="205"/>
      <c r="F173" s="205"/>
      <c r="G173" s="205"/>
      <c r="H173" s="205"/>
      <c r="I173" s="205"/>
      <c r="J173" s="205"/>
      <c r="K173" s="205"/>
      <c r="L173" s="205"/>
      <c r="M173" s="205"/>
      <c r="N173" s="664">
        <f>SUM(B173:M173)</f>
        <v>0</v>
      </c>
      <c r="O173" s="54"/>
      <c r="P173" s="54" t="s">
        <v>1197</v>
      </c>
      <c r="Q173" s="54"/>
      <c r="R173" s="54"/>
      <c r="S173" s="54"/>
      <c r="T173" s="54"/>
    </row>
    <row r="174" spans="1:20" ht="30">
      <c r="A174" s="656" t="s">
        <v>653</v>
      </c>
      <c r="B174" s="205"/>
      <c r="C174" s="205"/>
      <c r="D174" s="205"/>
      <c r="E174" s="205"/>
      <c r="F174" s="205"/>
      <c r="G174" s="205"/>
      <c r="H174" s="205"/>
      <c r="I174" s="205"/>
      <c r="J174" s="205"/>
      <c r="K174" s="205"/>
      <c r="L174" s="205"/>
      <c r="M174" s="205"/>
      <c r="N174" s="664">
        <f>SUM(B174:M174)</f>
        <v>0</v>
      </c>
      <c r="O174" s="54"/>
      <c r="P174" s="54" t="s">
        <v>1197</v>
      </c>
      <c r="Q174" s="54"/>
      <c r="R174" s="54"/>
      <c r="S174" s="54"/>
      <c r="T174" s="54"/>
    </row>
    <row r="175" spans="1:20" ht="45">
      <c r="A175" s="656" t="s">
        <v>658</v>
      </c>
      <c r="B175" s="205"/>
      <c r="C175" s="205"/>
      <c r="D175" s="205"/>
      <c r="E175" s="205"/>
      <c r="F175" s="205"/>
      <c r="G175" s="205"/>
      <c r="H175" s="205"/>
      <c r="I175" s="205"/>
      <c r="J175" s="205"/>
      <c r="K175" s="205"/>
      <c r="L175" s="205"/>
      <c r="M175" s="205"/>
      <c r="N175" s="664">
        <f>SUM(B175:M175)</f>
        <v>0</v>
      </c>
      <c r="O175" s="54"/>
      <c r="P175" s="54" t="s">
        <v>300</v>
      </c>
      <c r="Q175" s="54"/>
      <c r="R175" s="54"/>
      <c r="S175" s="54"/>
      <c r="T175" s="54"/>
    </row>
    <row r="176" spans="1:20">
      <c r="A176" s="656"/>
      <c r="B176" s="170"/>
      <c r="C176" s="170"/>
      <c r="D176" s="170"/>
      <c r="E176" s="170"/>
      <c r="F176" s="170"/>
      <c r="G176" s="170"/>
      <c r="H176" s="170"/>
      <c r="I176" s="170"/>
      <c r="J176" s="170"/>
      <c r="K176" s="170"/>
      <c r="L176" s="170"/>
      <c r="M176" s="170"/>
      <c r="N176" s="170"/>
      <c r="O176" s="54"/>
      <c r="P176" s="54"/>
      <c r="Q176" s="54"/>
      <c r="R176" s="54"/>
      <c r="S176" s="54"/>
      <c r="T176" s="54"/>
    </row>
    <row r="177" spans="1:20" ht="15.75">
      <c r="A177" s="742" t="s">
        <v>309</v>
      </c>
      <c r="B177" s="54"/>
      <c r="C177" s="54"/>
      <c r="D177" s="54"/>
      <c r="E177" s="54"/>
      <c r="F177" s="54"/>
      <c r="G177" s="54"/>
      <c r="H177" s="54"/>
      <c r="I177" s="54"/>
      <c r="J177" s="54"/>
      <c r="K177" s="54"/>
      <c r="L177" s="54"/>
      <c r="M177" s="54"/>
      <c r="N177" s="54"/>
      <c r="O177" s="54"/>
      <c r="P177" s="54"/>
      <c r="Q177" s="54"/>
      <c r="R177" s="54"/>
      <c r="S177" s="54"/>
      <c r="T177" s="54"/>
    </row>
    <row r="178" spans="1:20">
      <c r="A178" s="1017" t="s">
        <v>217</v>
      </c>
      <c r="B178" s="1019" t="s">
        <v>27</v>
      </c>
      <c r="C178" s="1019"/>
      <c r="D178" s="1019"/>
      <c r="E178" s="1019"/>
      <c r="F178" s="1019"/>
      <c r="G178" s="1019"/>
      <c r="H178" s="1019"/>
      <c r="I178" s="1019"/>
      <c r="J178" s="1019"/>
      <c r="K178" s="1019"/>
      <c r="L178" s="1019"/>
      <c r="M178" s="1019"/>
      <c r="N178" s="1019"/>
      <c r="O178" s="660"/>
      <c r="P178" s="54"/>
      <c r="Q178" s="1016" t="s">
        <v>302</v>
      </c>
      <c r="R178" s="54"/>
      <c r="S178" s="54"/>
      <c r="T178" s="54"/>
    </row>
    <row r="179" spans="1:20">
      <c r="A179" s="1017"/>
      <c r="D179" s="662" t="s">
        <v>1022</v>
      </c>
      <c r="E179" s="662" t="s">
        <v>1023</v>
      </c>
      <c r="F179" s="662" t="s">
        <v>1024</v>
      </c>
      <c r="G179" s="662" t="s">
        <v>1025</v>
      </c>
      <c r="H179" s="662" t="s">
        <v>1026</v>
      </c>
      <c r="I179" s="662" t="s">
        <v>1027</v>
      </c>
      <c r="J179" s="662" t="s">
        <v>1028</v>
      </c>
      <c r="K179" s="662" t="s">
        <v>1029</v>
      </c>
      <c r="L179" s="662" t="s">
        <v>1030</v>
      </c>
      <c r="M179" s="662" t="s">
        <v>1031</v>
      </c>
      <c r="N179" s="663" t="s">
        <v>219</v>
      </c>
      <c r="O179" s="54"/>
      <c r="P179" s="54"/>
      <c r="Q179" s="1016"/>
      <c r="R179" s="54"/>
      <c r="S179" s="54"/>
      <c r="T179" s="54"/>
    </row>
    <row r="180" spans="1:20" ht="30">
      <c r="A180" s="656" t="s">
        <v>303</v>
      </c>
      <c r="D180" s="169"/>
      <c r="E180" s="169"/>
      <c r="F180" s="169"/>
      <c r="G180" s="169"/>
      <c r="H180" s="169"/>
      <c r="I180" s="169"/>
      <c r="J180" s="169"/>
      <c r="K180" s="169"/>
      <c r="L180" s="169"/>
      <c r="M180" s="169"/>
      <c r="N180" s="664">
        <f>SUM(D180:M180)</f>
        <v>0</v>
      </c>
      <c r="O180" s="54"/>
      <c r="P180" s="54" t="s">
        <v>300</v>
      </c>
      <c r="Q180" s="54" t="b">
        <f>SUM(N175,N167)=N180</f>
        <v>1</v>
      </c>
      <c r="R180" s="54"/>
      <c r="S180" s="54"/>
      <c r="T180" s="54"/>
    </row>
    <row r="181" spans="1:20">
      <c r="A181" s="260"/>
      <c r="B181" s="54"/>
      <c r="C181" s="54"/>
      <c r="D181" s="54"/>
      <c r="E181" s="54"/>
      <c r="F181" s="54"/>
      <c r="G181" s="54"/>
      <c r="H181" s="54"/>
      <c r="I181" s="54"/>
      <c r="J181" s="54"/>
      <c r="K181" s="54"/>
      <c r="L181" s="54"/>
      <c r="M181" s="658"/>
      <c r="N181" s="54"/>
      <c r="O181" s="54"/>
      <c r="P181" s="54"/>
      <c r="Q181" s="54"/>
      <c r="R181" s="54"/>
      <c r="S181" s="54"/>
      <c r="T181" s="54"/>
    </row>
    <row r="182" spans="1:20">
      <c r="A182" s="260"/>
      <c r="B182" s="54"/>
      <c r="C182" s="54"/>
      <c r="D182" s="54"/>
      <c r="E182" s="54"/>
      <c r="F182" s="54"/>
      <c r="G182" s="54"/>
      <c r="H182" s="54"/>
      <c r="I182" s="54"/>
      <c r="J182" s="54"/>
      <c r="K182" s="54"/>
      <c r="L182" s="54"/>
      <c r="M182" s="54"/>
      <c r="N182" s="54"/>
      <c r="O182" s="54"/>
      <c r="P182" s="54"/>
      <c r="Q182" s="54"/>
      <c r="R182" s="54"/>
      <c r="S182" s="54"/>
      <c r="T182" s="54"/>
    </row>
    <row r="183" spans="1:20" ht="15.75">
      <c r="A183" s="742" t="s">
        <v>342</v>
      </c>
      <c r="B183" s="54"/>
      <c r="C183" s="54"/>
      <c r="D183" s="54"/>
      <c r="E183" s="54"/>
      <c r="F183" s="54"/>
      <c r="G183" s="54"/>
      <c r="H183" s="54"/>
      <c r="I183" s="54"/>
      <c r="J183" s="54"/>
      <c r="K183" s="54"/>
      <c r="L183" s="54"/>
      <c r="M183" s="54"/>
      <c r="N183" s="54"/>
      <c r="O183" s="54"/>
      <c r="P183" s="54"/>
      <c r="Q183" s="54"/>
      <c r="R183" s="54"/>
      <c r="S183" s="54"/>
      <c r="T183" s="54"/>
    </row>
    <row r="184" spans="1:20">
      <c r="A184" s="1017" t="s">
        <v>217</v>
      </c>
      <c r="B184" s="1019" t="s">
        <v>27</v>
      </c>
      <c r="C184" s="1019"/>
      <c r="D184" s="1019"/>
      <c r="E184" s="1019"/>
      <c r="F184" s="1019"/>
      <c r="G184" s="1019"/>
      <c r="H184" s="1019"/>
      <c r="I184" s="1019"/>
      <c r="J184" s="1019"/>
      <c r="K184" s="1019"/>
      <c r="L184" s="1019"/>
      <c r="M184" s="1019"/>
      <c r="N184" s="1019"/>
      <c r="O184" s="660"/>
      <c r="P184" s="54"/>
      <c r="Q184" s="54"/>
      <c r="R184" s="54"/>
      <c r="S184" s="54"/>
      <c r="T184" s="54"/>
    </row>
    <row r="185" spans="1:20">
      <c r="A185" s="1017"/>
      <c r="B185" s="61"/>
      <c r="D185" s="662" t="s">
        <v>1022</v>
      </c>
      <c r="E185" s="662" t="s">
        <v>1023</v>
      </c>
      <c r="F185" s="662" t="s">
        <v>1024</v>
      </c>
      <c r="G185" s="662" t="s">
        <v>1025</v>
      </c>
      <c r="H185" s="662" t="s">
        <v>1026</v>
      </c>
      <c r="I185" s="662" t="s">
        <v>1027</v>
      </c>
      <c r="J185" s="662" t="s">
        <v>1028</v>
      </c>
      <c r="K185" s="662" t="s">
        <v>1029</v>
      </c>
      <c r="L185" s="662" t="s">
        <v>1030</v>
      </c>
      <c r="M185" s="662" t="s">
        <v>1031</v>
      </c>
      <c r="N185" s="663" t="s">
        <v>219</v>
      </c>
      <c r="O185" s="54"/>
      <c r="P185" s="54"/>
      <c r="Q185" s="54"/>
      <c r="R185" s="54"/>
      <c r="S185" s="54"/>
      <c r="T185" s="54"/>
    </row>
    <row r="186" spans="1:20" ht="30">
      <c r="A186" s="656" t="s">
        <v>303</v>
      </c>
      <c r="B186" s="61"/>
      <c r="D186" s="664">
        <f>SUM(D29,D59,D90,D120,D150,D180)</f>
        <v>0</v>
      </c>
      <c r="E186" s="664">
        <f t="shared" ref="E186:M186" si="18">SUM(E29,E59,E90,E120,E150,E180)</f>
        <v>0</v>
      </c>
      <c r="F186" s="664">
        <f t="shared" si="18"/>
        <v>0</v>
      </c>
      <c r="G186" s="664">
        <f t="shared" si="18"/>
        <v>0</v>
      </c>
      <c r="H186" s="664">
        <f t="shared" si="18"/>
        <v>0</v>
      </c>
      <c r="I186" s="664">
        <f t="shared" si="18"/>
        <v>0</v>
      </c>
      <c r="J186" s="664">
        <f t="shared" si="18"/>
        <v>0</v>
      </c>
      <c r="K186" s="664">
        <f t="shared" si="18"/>
        <v>0</v>
      </c>
      <c r="L186" s="664">
        <f t="shared" si="18"/>
        <v>0</v>
      </c>
      <c r="M186" s="664">
        <f t="shared" si="18"/>
        <v>0</v>
      </c>
      <c r="N186" s="664">
        <f>SUM(D186:M186)</f>
        <v>0</v>
      </c>
      <c r="O186" s="54"/>
      <c r="P186" s="54" t="s">
        <v>300</v>
      </c>
      <c r="Q186" s="54"/>
      <c r="R186" s="54"/>
      <c r="S186" s="54"/>
      <c r="T186" s="54"/>
    </row>
    <row r="187" spans="1:20">
      <c r="A187" s="260"/>
      <c r="B187" s="54"/>
      <c r="C187" s="54"/>
      <c r="D187" s="54"/>
      <c r="E187" s="54"/>
      <c r="F187" s="54"/>
      <c r="G187" s="54"/>
      <c r="H187" s="54"/>
      <c r="I187" s="54"/>
      <c r="J187" s="54"/>
      <c r="K187" s="54"/>
      <c r="L187" s="54"/>
      <c r="M187" s="54"/>
      <c r="N187" s="54"/>
      <c r="O187" s="54"/>
      <c r="P187" s="54"/>
      <c r="Q187" s="54"/>
      <c r="R187" s="54"/>
      <c r="S187" s="54"/>
      <c r="T187" s="54"/>
    </row>
    <row r="188" spans="1:20">
      <c r="A188" s="260"/>
      <c r="B188" s="54"/>
      <c r="C188" s="54"/>
      <c r="D188" s="54"/>
      <c r="E188" s="54"/>
      <c r="F188" s="54"/>
      <c r="G188" s="54"/>
      <c r="H188" s="54"/>
      <c r="I188" s="54"/>
      <c r="J188" s="54"/>
      <c r="K188" s="54"/>
      <c r="L188" s="54"/>
      <c r="M188" s="54"/>
      <c r="N188" s="54"/>
      <c r="O188" s="54"/>
      <c r="P188" s="54"/>
      <c r="Q188" s="54"/>
      <c r="R188" s="54"/>
      <c r="S188" s="54"/>
      <c r="T188" s="54"/>
    </row>
    <row r="189" spans="1:20">
      <c r="A189" s="260"/>
      <c r="B189" s="54"/>
      <c r="C189" s="54"/>
      <c r="D189" s="54"/>
      <c r="E189" s="54"/>
      <c r="F189" s="54"/>
      <c r="G189" s="54"/>
      <c r="H189" s="54"/>
      <c r="I189" s="54"/>
      <c r="J189" s="54"/>
      <c r="K189" s="54"/>
      <c r="L189" s="54"/>
      <c r="M189" s="54"/>
      <c r="N189" s="54"/>
      <c r="O189" s="54"/>
      <c r="P189" s="54"/>
      <c r="Q189" s="54"/>
      <c r="R189" s="54"/>
    </row>
    <row r="190" spans="1:20" ht="30">
      <c r="A190" s="260"/>
      <c r="B190" s="33" t="s">
        <v>26</v>
      </c>
      <c r="C190" s="61"/>
      <c r="D190" s="61"/>
      <c r="E190" s="61"/>
      <c r="F190" s="61"/>
      <c r="G190" s="61"/>
      <c r="H190" s="61"/>
      <c r="I190" s="61"/>
      <c r="J190" s="61"/>
      <c r="K190" s="61"/>
      <c r="L190" s="61"/>
      <c r="M190" s="61"/>
      <c r="N190" s="61"/>
      <c r="O190" s="61"/>
      <c r="P190" s="61"/>
      <c r="Q190" s="61"/>
      <c r="R190" s="54"/>
    </row>
    <row r="191" spans="1:20" ht="30.75" thickBot="1">
      <c r="A191" s="671" t="s">
        <v>353</v>
      </c>
      <c r="B191" s="60" t="s">
        <v>1032</v>
      </c>
      <c r="C191" s="61"/>
      <c r="D191" s="61"/>
      <c r="E191" s="61"/>
      <c r="F191" s="61"/>
      <c r="G191" s="61"/>
      <c r="H191" s="61"/>
      <c r="I191" s="61"/>
      <c r="J191" s="61"/>
      <c r="K191" s="61"/>
      <c r="L191" s="61"/>
      <c r="M191" s="61"/>
      <c r="N191" s="61"/>
      <c r="O191" s="61"/>
      <c r="P191" s="61"/>
      <c r="Q191" s="61"/>
      <c r="R191" s="54"/>
    </row>
    <row r="192" spans="1:20" ht="15.75" thickTop="1">
      <c r="A192" s="670" t="s">
        <v>255</v>
      </c>
      <c r="B192" s="85">
        <f>'Income Statement Worksheet'!C159</f>
        <v>0</v>
      </c>
      <c r="C192" s="61"/>
      <c r="D192" s="61"/>
      <c r="E192" s="61"/>
      <c r="F192" s="61"/>
      <c r="G192" s="61"/>
      <c r="H192" s="61"/>
      <c r="I192" s="61"/>
      <c r="J192" s="61"/>
      <c r="K192" s="61"/>
      <c r="L192" s="61"/>
      <c r="M192" s="61"/>
      <c r="N192" s="61"/>
      <c r="O192" s="61"/>
      <c r="P192" s="61"/>
      <c r="Q192" s="61"/>
      <c r="R192" s="54"/>
    </row>
    <row r="193" spans="1:20">
      <c r="A193" s="670" t="s">
        <v>17</v>
      </c>
      <c r="B193" s="85">
        <f>'Income Statement Worksheet'!C160</f>
        <v>0</v>
      </c>
      <c r="C193" s="61"/>
      <c r="D193" s="61"/>
      <c r="E193" s="61"/>
      <c r="F193" s="61"/>
      <c r="G193" s="61"/>
      <c r="H193" s="61"/>
      <c r="I193" s="61"/>
      <c r="J193" s="61"/>
      <c r="K193" s="61"/>
      <c r="L193" s="61"/>
      <c r="M193" s="61"/>
      <c r="N193" s="61"/>
      <c r="O193" s="61"/>
      <c r="P193" s="61"/>
      <c r="Q193" s="61"/>
      <c r="R193" s="54"/>
    </row>
    <row r="194" spans="1:20">
      <c r="A194" s="670" t="s">
        <v>256</v>
      </c>
      <c r="B194" s="85">
        <f>'Income Statement Worksheet'!C161</f>
        <v>0</v>
      </c>
      <c r="C194" s="61"/>
      <c r="D194" s="61"/>
      <c r="E194" s="61"/>
      <c r="F194" s="61"/>
      <c r="G194" s="61"/>
      <c r="H194" s="61"/>
      <c r="I194" s="61"/>
      <c r="J194" s="61"/>
      <c r="K194" s="61"/>
      <c r="L194" s="61"/>
      <c r="M194" s="61"/>
      <c r="N194" s="61"/>
      <c r="O194" s="61"/>
      <c r="P194" s="61"/>
      <c r="Q194" s="61"/>
      <c r="R194" s="54"/>
    </row>
    <row r="195" spans="1:20">
      <c r="A195" s="670" t="s">
        <v>257</v>
      </c>
      <c r="B195" s="85">
        <f>'Income Statement Worksheet'!C162</f>
        <v>0</v>
      </c>
      <c r="C195" s="61"/>
      <c r="D195" s="61"/>
      <c r="E195" s="61"/>
      <c r="F195" s="61"/>
      <c r="G195" s="61"/>
      <c r="H195" s="61"/>
      <c r="I195" s="61"/>
      <c r="J195" s="61"/>
      <c r="K195" s="61"/>
      <c r="L195" s="61"/>
      <c r="M195" s="61"/>
      <c r="N195" s="61"/>
      <c r="O195" s="61"/>
      <c r="P195" s="61"/>
      <c r="Q195" s="61"/>
      <c r="R195" s="54"/>
    </row>
    <row r="196" spans="1:20">
      <c r="A196" s="260"/>
      <c r="B196" s="54"/>
      <c r="C196" s="61"/>
      <c r="D196" s="61"/>
      <c r="E196" s="61"/>
      <c r="F196" s="61"/>
      <c r="G196" s="61"/>
      <c r="H196" s="61"/>
      <c r="I196" s="61"/>
      <c r="J196" s="61"/>
      <c r="K196" s="61"/>
      <c r="L196" s="61"/>
      <c r="M196" s="61"/>
      <c r="N196" s="61"/>
      <c r="O196" s="61"/>
      <c r="P196" s="61"/>
      <c r="Q196" s="61"/>
      <c r="R196" s="54"/>
    </row>
    <row r="197" spans="1:20">
      <c r="A197" s="260"/>
      <c r="B197" s="54"/>
      <c r="C197" s="54"/>
      <c r="D197" s="54"/>
      <c r="E197" s="54"/>
      <c r="F197" s="54"/>
      <c r="G197" s="54"/>
      <c r="H197" s="54"/>
      <c r="I197" s="54"/>
      <c r="J197" s="54"/>
      <c r="K197" s="54"/>
      <c r="L197" s="54"/>
      <c r="M197" s="54"/>
      <c r="N197" s="54"/>
      <c r="O197" s="54"/>
      <c r="P197" s="54"/>
      <c r="Q197" s="54"/>
      <c r="R197" s="54"/>
    </row>
    <row r="198" spans="1:20" s="665" customFormat="1">
      <c r="A198" s="744" t="s">
        <v>1033</v>
      </c>
      <c r="B198" s="105"/>
      <c r="C198" s="105"/>
      <c r="D198" s="105"/>
      <c r="E198" s="105"/>
      <c r="F198" s="105"/>
      <c r="G198" s="105"/>
      <c r="H198" s="105"/>
      <c r="I198" s="105"/>
      <c r="J198" s="105"/>
      <c r="K198" s="105"/>
      <c r="L198" s="105"/>
      <c r="M198" s="105"/>
      <c r="N198" s="105"/>
      <c r="O198" s="105"/>
      <c r="P198" s="105"/>
      <c r="Q198" s="105"/>
      <c r="R198" s="105"/>
    </row>
    <row r="199" spans="1:20" s="665" customFormat="1">
      <c r="A199" s="738" t="s">
        <v>217</v>
      </c>
      <c r="B199" s="1019" t="s">
        <v>295</v>
      </c>
      <c r="C199" s="1019"/>
      <c r="D199" s="1019"/>
      <c r="E199" s="1019"/>
      <c r="F199" s="1019"/>
      <c r="G199" s="1019"/>
      <c r="H199" s="1019"/>
      <c r="I199" s="1019"/>
      <c r="J199" s="1019"/>
      <c r="K199" s="1019"/>
      <c r="L199" s="1019"/>
      <c r="M199" s="1019"/>
      <c r="N199" s="1019"/>
      <c r="O199" s="105"/>
      <c r="P199" s="105"/>
      <c r="Q199" s="105"/>
      <c r="R199" s="105"/>
      <c r="S199" s="105"/>
      <c r="T199" s="105"/>
    </row>
    <row r="200" spans="1:20" s="665" customFormat="1">
      <c r="A200" s="737" t="s">
        <v>1034</v>
      </c>
      <c r="B200" s="662">
        <f t="shared" ref="B200:H200" si="19">C200-1</f>
        <v>2004</v>
      </c>
      <c r="C200" s="662">
        <f t="shared" si="19"/>
        <v>2005</v>
      </c>
      <c r="D200" s="662">
        <f t="shared" si="19"/>
        <v>2006</v>
      </c>
      <c r="E200" s="662">
        <f t="shared" si="19"/>
        <v>2007</v>
      </c>
      <c r="F200" s="662">
        <f t="shared" si="19"/>
        <v>2008</v>
      </c>
      <c r="G200" s="662">
        <f t="shared" si="19"/>
        <v>2009</v>
      </c>
      <c r="H200" s="662">
        <f t="shared" si="19"/>
        <v>2010</v>
      </c>
      <c r="I200" s="662">
        <f>J200-1</f>
        <v>2011</v>
      </c>
      <c r="J200" s="662">
        <f>K200-1</f>
        <v>2012</v>
      </c>
      <c r="K200" s="662">
        <v>2013</v>
      </c>
      <c r="L200" s="662">
        <v>2014</v>
      </c>
      <c r="M200" s="662" t="s">
        <v>218</v>
      </c>
      <c r="N200" s="663" t="s">
        <v>219</v>
      </c>
      <c r="O200" s="105"/>
      <c r="P200" s="105"/>
      <c r="Q200" s="105"/>
      <c r="R200" s="105"/>
      <c r="S200" s="105"/>
      <c r="T200" s="105"/>
    </row>
    <row r="201" spans="1:20" s="665" customFormat="1" ht="30">
      <c r="A201" s="739" t="s">
        <v>1035</v>
      </c>
      <c r="B201" s="169"/>
      <c r="C201" s="169"/>
      <c r="D201" s="169"/>
      <c r="E201" s="169"/>
      <c r="F201" s="169"/>
      <c r="G201" s="169"/>
      <c r="H201" s="169"/>
      <c r="I201" s="169"/>
      <c r="J201" s="169"/>
      <c r="K201" s="169"/>
      <c r="L201" s="169"/>
      <c r="M201" s="169"/>
      <c r="N201" s="664">
        <f t="shared" ref="N201:N203" si="20">SUM(B201:M201)</f>
        <v>0</v>
      </c>
      <c r="O201" s="105"/>
      <c r="P201" s="105"/>
      <c r="Q201" s="105"/>
      <c r="R201" s="105"/>
      <c r="S201" s="105"/>
      <c r="T201" s="105"/>
    </row>
    <row r="202" spans="1:20" s="665" customFormat="1" ht="45">
      <c r="A202" s="739" t="s">
        <v>1036</v>
      </c>
      <c r="B202" s="169"/>
      <c r="C202" s="169"/>
      <c r="D202" s="169"/>
      <c r="E202" s="169"/>
      <c r="F202" s="169"/>
      <c r="G202" s="169"/>
      <c r="H202" s="169"/>
      <c r="I202" s="169"/>
      <c r="J202" s="169"/>
      <c r="K202" s="169"/>
      <c r="L202" s="169"/>
      <c r="M202" s="169"/>
      <c r="N202" s="664">
        <f t="shared" si="20"/>
        <v>0</v>
      </c>
      <c r="O202" s="105"/>
      <c r="P202" s="105"/>
      <c r="Q202" s="105"/>
      <c r="R202" s="105"/>
      <c r="S202" s="105"/>
      <c r="T202" s="105"/>
    </row>
    <row r="203" spans="1:20" s="665" customFormat="1" ht="45">
      <c r="A203" s="739" t="s">
        <v>1037</v>
      </c>
      <c r="B203" s="169"/>
      <c r="C203" s="169"/>
      <c r="D203" s="169"/>
      <c r="E203" s="169"/>
      <c r="F203" s="169"/>
      <c r="G203" s="169"/>
      <c r="H203" s="169"/>
      <c r="I203" s="169"/>
      <c r="J203" s="169"/>
      <c r="K203" s="169"/>
      <c r="L203" s="169"/>
      <c r="M203" s="169"/>
      <c r="N203" s="664">
        <f t="shared" si="20"/>
        <v>0</v>
      </c>
      <c r="O203" s="105"/>
      <c r="P203" s="105"/>
      <c r="Q203" s="105"/>
      <c r="R203" s="105"/>
      <c r="S203" s="105"/>
      <c r="T203" s="105"/>
    </row>
    <row r="204" spans="1:20" s="665" customFormat="1">
      <c r="A204" s="739" t="s">
        <v>1038</v>
      </c>
      <c r="B204" s="170"/>
      <c r="C204" s="170"/>
      <c r="D204" s="170"/>
      <c r="E204" s="170"/>
      <c r="F204" s="170"/>
      <c r="G204" s="170"/>
      <c r="H204" s="170"/>
      <c r="I204" s="170"/>
      <c r="J204" s="170"/>
      <c r="K204" s="170"/>
      <c r="L204" s="170"/>
      <c r="M204" s="170"/>
      <c r="N204" s="169"/>
      <c r="O204" s="105"/>
      <c r="P204" s="105"/>
      <c r="Q204" s="105"/>
      <c r="R204" s="105"/>
      <c r="S204" s="105"/>
      <c r="T204" s="105"/>
    </row>
    <row r="205" spans="1:20" s="665" customFormat="1" ht="45">
      <c r="A205" s="739" t="s">
        <v>1039</v>
      </c>
      <c r="B205" s="170"/>
      <c r="C205" s="170"/>
      <c r="D205" s="170"/>
      <c r="E205" s="170"/>
      <c r="F205" s="170"/>
      <c r="G205" s="170"/>
      <c r="H205" s="170"/>
      <c r="I205" s="170"/>
      <c r="J205" s="170"/>
      <c r="K205" s="170"/>
      <c r="L205" s="170"/>
      <c r="M205" s="170"/>
      <c r="N205" s="169"/>
      <c r="O205" s="105"/>
      <c r="P205" s="105"/>
      <c r="Q205" s="105"/>
      <c r="R205" s="105"/>
      <c r="S205" s="105"/>
      <c r="T205" s="105"/>
    </row>
    <row r="206" spans="1:20" s="665" customFormat="1">
      <c r="A206" s="739"/>
      <c r="B206" s="1019" t="s">
        <v>295</v>
      </c>
      <c r="C206" s="1019"/>
      <c r="D206" s="1019"/>
      <c r="E206" s="1019"/>
      <c r="F206" s="1019"/>
      <c r="G206" s="1019"/>
      <c r="H206" s="1019"/>
      <c r="I206" s="1019"/>
      <c r="J206" s="1019"/>
      <c r="K206" s="1019"/>
      <c r="L206" s="1019"/>
      <c r="M206" s="1019"/>
      <c r="N206" s="1019"/>
      <c r="O206" s="105"/>
      <c r="P206" s="105"/>
      <c r="Q206" s="105"/>
      <c r="R206" s="105"/>
      <c r="S206" s="105"/>
      <c r="T206" s="105"/>
    </row>
    <row r="207" spans="1:20" s="665" customFormat="1">
      <c r="A207" s="737" t="s">
        <v>1040</v>
      </c>
      <c r="B207" s="662">
        <f t="shared" ref="B207:H207" si="21">C207-1</f>
        <v>2004</v>
      </c>
      <c r="C207" s="662">
        <f t="shared" si="21"/>
        <v>2005</v>
      </c>
      <c r="D207" s="662">
        <f t="shared" si="21"/>
        <v>2006</v>
      </c>
      <c r="E207" s="662">
        <f t="shared" si="21"/>
        <v>2007</v>
      </c>
      <c r="F207" s="662">
        <f t="shared" si="21"/>
        <v>2008</v>
      </c>
      <c r="G207" s="662">
        <f t="shared" si="21"/>
        <v>2009</v>
      </c>
      <c r="H207" s="662">
        <f t="shared" si="21"/>
        <v>2010</v>
      </c>
      <c r="I207" s="662">
        <f>J207-1</f>
        <v>2011</v>
      </c>
      <c r="J207" s="662">
        <f>K207-1</f>
        <v>2012</v>
      </c>
      <c r="K207" s="662">
        <v>2013</v>
      </c>
      <c r="L207" s="662">
        <v>2014</v>
      </c>
      <c r="M207" s="662" t="s">
        <v>218</v>
      </c>
      <c r="N207" s="663" t="s">
        <v>219</v>
      </c>
      <c r="O207" s="105"/>
      <c r="P207" s="105"/>
      <c r="Q207" s="105"/>
      <c r="R207" s="105"/>
      <c r="S207" s="105"/>
      <c r="T207" s="105"/>
    </row>
    <row r="208" spans="1:20" s="665" customFormat="1" ht="30">
      <c r="A208" s="739" t="s">
        <v>1035</v>
      </c>
      <c r="B208" s="169"/>
      <c r="C208" s="169"/>
      <c r="D208" s="169"/>
      <c r="E208" s="169"/>
      <c r="F208" s="169"/>
      <c r="G208" s="169"/>
      <c r="H208" s="169"/>
      <c r="I208" s="169"/>
      <c r="J208" s="169"/>
      <c r="K208" s="169"/>
      <c r="L208" s="169"/>
      <c r="M208" s="169"/>
      <c r="N208" s="664">
        <f t="shared" ref="N208:N210" si="22">SUM(B208:M208)</f>
        <v>0</v>
      </c>
      <c r="O208" s="105"/>
      <c r="P208" s="105"/>
      <c r="Q208" s="105"/>
      <c r="R208" s="105"/>
      <c r="S208" s="105"/>
      <c r="T208" s="105"/>
    </row>
    <row r="209" spans="1:20" s="665" customFormat="1" ht="45">
      <c r="A209" s="739" t="s">
        <v>1036</v>
      </c>
      <c r="B209" s="169"/>
      <c r="C209" s="169"/>
      <c r="D209" s="169"/>
      <c r="E209" s="169"/>
      <c r="F209" s="169"/>
      <c r="G209" s="169"/>
      <c r="H209" s="169"/>
      <c r="I209" s="169"/>
      <c r="J209" s="169"/>
      <c r="K209" s="169"/>
      <c r="L209" s="169"/>
      <c r="M209" s="169"/>
      <c r="N209" s="664">
        <f t="shared" si="22"/>
        <v>0</v>
      </c>
      <c r="O209" s="105"/>
      <c r="P209" s="105"/>
      <c r="Q209" s="105"/>
      <c r="R209" s="105"/>
      <c r="S209" s="105"/>
      <c r="T209" s="105"/>
    </row>
    <row r="210" spans="1:20" s="665" customFormat="1" ht="45">
      <c r="A210" s="739" t="s">
        <v>1037</v>
      </c>
      <c r="B210" s="169"/>
      <c r="C210" s="169"/>
      <c r="D210" s="169"/>
      <c r="E210" s="169"/>
      <c r="F210" s="169"/>
      <c r="G210" s="169"/>
      <c r="H210" s="169"/>
      <c r="I210" s="169"/>
      <c r="J210" s="169"/>
      <c r="K210" s="169"/>
      <c r="L210" s="169"/>
      <c r="M210" s="169"/>
      <c r="N210" s="664">
        <f t="shared" si="22"/>
        <v>0</v>
      </c>
      <c r="O210" s="105"/>
      <c r="P210" s="105"/>
      <c r="Q210" s="105"/>
      <c r="R210" s="105"/>
      <c r="S210" s="105"/>
      <c r="T210" s="105"/>
    </row>
    <row r="211" spans="1:20" s="665" customFormat="1">
      <c r="A211" s="739" t="s">
        <v>1038</v>
      </c>
      <c r="B211" s="170"/>
      <c r="C211" s="170"/>
      <c r="D211" s="170"/>
      <c r="E211" s="170"/>
      <c r="F211" s="170"/>
      <c r="G211" s="170"/>
      <c r="H211" s="170"/>
      <c r="I211" s="170"/>
      <c r="J211" s="170"/>
      <c r="K211" s="170"/>
      <c r="L211" s="170"/>
      <c r="M211" s="170"/>
      <c r="N211" s="169"/>
      <c r="O211" s="105"/>
      <c r="P211" s="105"/>
      <c r="Q211" s="105"/>
      <c r="R211" s="105"/>
      <c r="S211" s="105"/>
      <c r="T211" s="105"/>
    </row>
    <row r="212" spans="1:20" s="665" customFormat="1" ht="45">
      <c r="A212" s="739" t="s">
        <v>1039</v>
      </c>
      <c r="B212" s="170"/>
      <c r="C212" s="170"/>
      <c r="D212" s="170"/>
      <c r="E212" s="170"/>
      <c r="F212" s="170"/>
      <c r="G212" s="170"/>
      <c r="H212" s="170"/>
      <c r="I212" s="170"/>
      <c r="J212" s="170"/>
      <c r="K212" s="170"/>
      <c r="L212" s="170"/>
      <c r="M212" s="170"/>
      <c r="N212" s="169"/>
      <c r="O212" s="105"/>
      <c r="P212" s="105"/>
      <c r="Q212" s="105"/>
      <c r="R212" s="105"/>
      <c r="S212" s="105"/>
      <c r="T212" s="105"/>
    </row>
    <row r="213" spans="1:20" s="665" customFormat="1">
      <c r="A213" s="739"/>
      <c r="B213" s="1019" t="s">
        <v>295</v>
      </c>
      <c r="C213" s="1019"/>
      <c r="D213" s="1019"/>
      <c r="E213" s="1019"/>
      <c r="F213" s="1019"/>
      <c r="G213" s="1019"/>
      <c r="H213" s="1019"/>
      <c r="I213" s="1019"/>
      <c r="J213" s="1019"/>
      <c r="K213" s="1019"/>
      <c r="L213" s="1019"/>
      <c r="M213" s="1019"/>
      <c r="N213" s="1019"/>
      <c r="O213" s="105"/>
      <c r="P213" s="105"/>
      <c r="Q213" s="105"/>
      <c r="R213" s="105"/>
      <c r="S213" s="105"/>
      <c r="T213" s="105"/>
    </row>
    <row r="214" spans="1:20" s="665" customFormat="1" ht="30">
      <c r="A214" s="737" t="s">
        <v>1041</v>
      </c>
      <c r="B214" s="662">
        <f t="shared" ref="B214:H214" si="23">C214-1</f>
        <v>2004</v>
      </c>
      <c r="C214" s="662">
        <f t="shared" si="23"/>
        <v>2005</v>
      </c>
      <c r="D214" s="662">
        <f t="shared" si="23"/>
        <v>2006</v>
      </c>
      <c r="E214" s="662">
        <f t="shared" si="23"/>
        <v>2007</v>
      </c>
      <c r="F214" s="662">
        <f t="shared" si="23"/>
        <v>2008</v>
      </c>
      <c r="G214" s="662">
        <f t="shared" si="23"/>
        <v>2009</v>
      </c>
      <c r="H214" s="662">
        <f t="shared" si="23"/>
        <v>2010</v>
      </c>
      <c r="I214" s="662">
        <f>J214-1</f>
        <v>2011</v>
      </c>
      <c r="J214" s="662">
        <f>K214-1</f>
        <v>2012</v>
      </c>
      <c r="K214" s="662">
        <v>2013</v>
      </c>
      <c r="L214" s="662">
        <v>2014</v>
      </c>
      <c r="M214" s="662" t="s">
        <v>218</v>
      </c>
      <c r="N214" s="663" t="s">
        <v>219</v>
      </c>
      <c r="O214" s="105"/>
      <c r="P214" s="105"/>
      <c r="Q214" s="105"/>
      <c r="R214" s="105"/>
      <c r="S214" s="105"/>
      <c r="T214" s="105"/>
    </row>
    <row r="215" spans="1:20" s="665" customFormat="1" ht="30">
      <c r="A215" s="739" t="s">
        <v>1035</v>
      </c>
      <c r="B215" s="169"/>
      <c r="C215" s="169"/>
      <c r="D215" s="169"/>
      <c r="E215" s="169"/>
      <c r="F215" s="169"/>
      <c r="G215" s="169"/>
      <c r="H215" s="169"/>
      <c r="I215" s="169"/>
      <c r="J215" s="169"/>
      <c r="K215" s="169"/>
      <c r="L215" s="169"/>
      <c r="M215" s="169"/>
      <c r="N215" s="664">
        <f t="shared" ref="N215:N217" si="24">SUM(B215:M215)</f>
        <v>0</v>
      </c>
      <c r="O215" s="105"/>
      <c r="P215" s="105"/>
      <c r="Q215" s="105"/>
      <c r="R215" s="105"/>
      <c r="S215" s="105"/>
      <c r="T215" s="105"/>
    </row>
    <row r="216" spans="1:20" s="665" customFormat="1" ht="45">
      <c r="A216" s="739" t="s">
        <v>1036</v>
      </c>
      <c r="B216" s="169"/>
      <c r="C216" s="169"/>
      <c r="D216" s="169"/>
      <c r="E216" s="169"/>
      <c r="F216" s="169"/>
      <c r="G216" s="169"/>
      <c r="H216" s="169"/>
      <c r="I216" s="169"/>
      <c r="J216" s="169"/>
      <c r="K216" s="169"/>
      <c r="L216" s="169"/>
      <c r="M216" s="169"/>
      <c r="N216" s="664">
        <f t="shared" si="24"/>
        <v>0</v>
      </c>
      <c r="O216" s="105"/>
      <c r="P216" s="105"/>
      <c r="Q216" s="105"/>
      <c r="R216" s="105"/>
      <c r="S216" s="105"/>
      <c r="T216" s="105"/>
    </row>
    <row r="217" spans="1:20" s="665" customFormat="1" ht="45">
      <c r="A217" s="739" t="s">
        <v>1037</v>
      </c>
      <c r="B217" s="169"/>
      <c r="C217" s="169"/>
      <c r="D217" s="169"/>
      <c r="E217" s="169"/>
      <c r="F217" s="169"/>
      <c r="G217" s="169"/>
      <c r="H217" s="169"/>
      <c r="I217" s="169"/>
      <c r="J217" s="169"/>
      <c r="K217" s="169"/>
      <c r="L217" s="169"/>
      <c r="M217" s="169"/>
      <c r="N217" s="664">
        <f t="shared" si="24"/>
        <v>0</v>
      </c>
      <c r="O217" s="105"/>
      <c r="P217" s="105"/>
      <c r="Q217" s="105"/>
      <c r="R217" s="105"/>
      <c r="S217" s="105"/>
      <c r="T217" s="105"/>
    </row>
    <row r="218" spans="1:20" s="665" customFormat="1">
      <c r="A218" s="739" t="s">
        <v>1038</v>
      </c>
      <c r="B218" s="170"/>
      <c r="C218" s="170"/>
      <c r="D218" s="170"/>
      <c r="E218" s="170"/>
      <c r="F218" s="170"/>
      <c r="G218" s="170"/>
      <c r="H218" s="170"/>
      <c r="I218" s="170"/>
      <c r="J218" s="170"/>
      <c r="K218" s="170"/>
      <c r="L218" s="170"/>
      <c r="M218" s="170"/>
      <c r="N218" s="169"/>
      <c r="O218" s="105"/>
      <c r="P218" s="105"/>
      <c r="Q218" s="105"/>
      <c r="R218" s="105"/>
      <c r="S218" s="105"/>
      <c r="T218" s="105"/>
    </row>
    <row r="219" spans="1:20" s="665" customFormat="1" ht="45">
      <c r="A219" s="739" t="s">
        <v>1039</v>
      </c>
      <c r="B219" s="170"/>
      <c r="C219" s="170"/>
      <c r="D219" s="170"/>
      <c r="E219" s="170"/>
      <c r="F219" s="170"/>
      <c r="G219" s="170"/>
      <c r="H219" s="170"/>
      <c r="I219" s="170"/>
      <c r="J219" s="170"/>
      <c r="K219" s="170"/>
      <c r="L219" s="170"/>
      <c r="M219" s="170"/>
      <c r="N219" s="169"/>
      <c r="O219" s="105"/>
      <c r="P219" s="105"/>
      <c r="Q219" s="105"/>
      <c r="R219" s="105"/>
      <c r="S219" s="105"/>
      <c r="T219" s="105"/>
    </row>
    <row r="220" spans="1:20" s="665" customFormat="1">
      <c r="A220" s="737"/>
      <c r="B220" s="1019" t="s">
        <v>295</v>
      </c>
      <c r="C220" s="1019"/>
      <c r="D220" s="1019"/>
      <c r="E220" s="1019"/>
      <c r="F220" s="1019"/>
      <c r="G220" s="1019"/>
      <c r="H220" s="1019"/>
      <c r="I220" s="1019"/>
      <c r="J220" s="1019"/>
      <c r="K220" s="1019"/>
      <c r="L220" s="1019"/>
      <c r="M220" s="1019"/>
      <c r="N220" s="1019"/>
      <c r="O220" s="105"/>
      <c r="P220" s="105"/>
      <c r="Q220" s="105"/>
      <c r="R220" s="105"/>
      <c r="S220" s="105"/>
      <c r="T220" s="105"/>
    </row>
    <row r="221" spans="1:20" s="665" customFormat="1" ht="30">
      <c r="A221" s="737" t="s">
        <v>1042</v>
      </c>
      <c r="B221" s="662">
        <f t="shared" ref="B221:H221" si="25">C221-1</f>
        <v>2004</v>
      </c>
      <c r="C221" s="662">
        <f t="shared" si="25"/>
        <v>2005</v>
      </c>
      <c r="D221" s="662">
        <f t="shared" si="25"/>
        <v>2006</v>
      </c>
      <c r="E221" s="662">
        <f t="shared" si="25"/>
        <v>2007</v>
      </c>
      <c r="F221" s="662">
        <f t="shared" si="25"/>
        <v>2008</v>
      </c>
      <c r="G221" s="662">
        <f t="shared" si="25"/>
        <v>2009</v>
      </c>
      <c r="H221" s="662">
        <f t="shared" si="25"/>
        <v>2010</v>
      </c>
      <c r="I221" s="662">
        <f>J221-1</f>
        <v>2011</v>
      </c>
      <c r="J221" s="662">
        <f>K221-1</f>
        <v>2012</v>
      </c>
      <c r="K221" s="662">
        <v>2013</v>
      </c>
      <c r="L221" s="662">
        <v>2014</v>
      </c>
      <c r="M221" s="662" t="s">
        <v>218</v>
      </c>
      <c r="N221" s="663" t="s">
        <v>219</v>
      </c>
      <c r="O221" s="105"/>
      <c r="P221" s="105"/>
      <c r="Q221" s="105"/>
      <c r="R221" s="105"/>
      <c r="S221" s="105"/>
      <c r="T221" s="105"/>
    </row>
    <row r="222" spans="1:20" s="665" customFormat="1" ht="30">
      <c r="A222" s="739" t="s">
        <v>1035</v>
      </c>
      <c r="B222" s="169"/>
      <c r="C222" s="169"/>
      <c r="D222" s="169"/>
      <c r="E222" s="169"/>
      <c r="F222" s="169"/>
      <c r="G222" s="169"/>
      <c r="H222" s="169"/>
      <c r="I222" s="169"/>
      <c r="J222" s="169"/>
      <c r="K222" s="169"/>
      <c r="L222" s="169"/>
      <c r="M222" s="169"/>
      <c r="N222" s="168">
        <f>SUM(B222:M222)</f>
        <v>0</v>
      </c>
      <c r="O222" s="105"/>
      <c r="P222" s="105"/>
      <c r="Q222" s="105"/>
      <c r="R222" s="105"/>
      <c r="S222" s="105"/>
      <c r="T222" s="105"/>
    </row>
    <row r="223" spans="1:20" s="665" customFormat="1" ht="45">
      <c r="A223" s="739" t="s">
        <v>1036</v>
      </c>
      <c r="B223" s="169"/>
      <c r="C223" s="169"/>
      <c r="D223" s="169"/>
      <c r="E223" s="169"/>
      <c r="F223" s="169"/>
      <c r="G223" s="169"/>
      <c r="H223" s="169"/>
      <c r="I223" s="169"/>
      <c r="J223" s="169"/>
      <c r="K223" s="169"/>
      <c r="L223" s="169"/>
      <c r="M223" s="169"/>
      <c r="N223" s="168">
        <f>SUM(B223:M223)</f>
        <v>0</v>
      </c>
      <c r="O223" s="105"/>
      <c r="P223" s="105"/>
      <c r="Q223" s="105"/>
      <c r="R223" s="105"/>
      <c r="S223" s="105"/>
      <c r="T223" s="105"/>
    </row>
    <row r="224" spans="1:20" s="665" customFormat="1" ht="45">
      <c r="A224" s="739" t="s">
        <v>1037</v>
      </c>
      <c r="B224" s="169"/>
      <c r="C224" s="169"/>
      <c r="D224" s="169"/>
      <c r="E224" s="169"/>
      <c r="F224" s="169"/>
      <c r="G224" s="169"/>
      <c r="H224" s="169"/>
      <c r="I224" s="169"/>
      <c r="J224" s="169"/>
      <c r="K224" s="169"/>
      <c r="L224" s="169"/>
      <c r="M224" s="169"/>
      <c r="N224" s="168">
        <f>SUM(B224:M224)</f>
        <v>0</v>
      </c>
    </row>
    <row r="225" spans="1:20" s="665" customFormat="1">
      <c r="A225" s="739" t="s">
        <v>1038</v>
      </c>
      <c r="B225" s="170"/>
      <c r="C225" s="170"/>
      <c r="D225" s="170"/>
      <c r="E225" s="170"/>
      <c r="F225" s="170"/>
      <c r="G225" s="170"/>
      <c r="H225" s="170"/>
      <c r="I225" s="170"/>
      <c r="J225" s="170"/>
      <c r="K225" s="170"/>
      <c r="L225" s="170"/>
      <c r="M225" s="170"/>
      <c r="N225" s="169"/>
      <c r="O225" s="105"/>
      <c r="P225" s="105"/>
      <c r="Q225" s="105"/>
      <c r="R225" s="105"/>
      <c r="S225" s="105"/>
      <c r="T225" s="105"/>
    </row>
    <row r="226" spans="1:20" s="665" customFormat="1" ht="45">
      <c r="A226" s="739" t="s">
        <v>1039</v>
      </c>
      <c r="B226" s="170"/>
      <c r="C226" s="170"/>
      <c r="D226" s="170"/>
      <c r="E226" s="170"/>
      <c r="F226" s="170"/>
      <c r="G226" s="170"/>
      <c r="H226" s="170"/>
      <c r="I226" s="170"/>
      <c r="J226" s="170"/>
      <c r="K226" s="170"/>
      <c r="L226" s="170"/>
      <c r="M226" s="170"/>
      <c r="N226" s="169"/>
      <c r="O226" s="105"/>
      <c r="P226" s="105"/>
      <c r="Q226" s="105"/>
      <c r="R226" s="105"/>
      <c r="S226" s="105"/>
      <c r="T226" s="105"/>
    </row>
    <row r="227" spans="1:20" s="665" customFormat="1">
      <c r="A227" s="740"/>
      <c r="B227" s="1019" t="s">
        <v>295</v>
      </c>
      <c r="C227" s="1019"/>
      <c r="D227" s="1019"/>
      <c r="E227" s="1019"/>
      <c r="F227" s="1019"/>
      <c r="G227" s="1019"/>
      <c r="H227" s="1019"/>
      <c r="I227" s="1019"/>
      <c r="J227" s="1019"/>
      <c r="K227" s="1019"/>
      <c r="L227" s="1019"/>
      <c r="M227" s="1019"/>
      <c r="N227" s="1019"/>
    </row>
    <row r="228" spans="1:20" s="665" customFormat="1" ht="30">
      <c r="A228" s="737" t="s">
        <v>1043</v>
      </c>
      <c r="B228" s="662">
        <f t="shared" ref="B228:H228" si="26">C228-1</f>
        <v>2004</v>
      </c>
      <c r="C228" s="662">
        <f t="shared" si="26"/>
        <v>2005</v>
      </c>
      <c r="D228" s="662">
        <f t="shared" si="26"/>
        <v>2006</v>
      </c>
      <c r="E228" s="662">
        <f t="shared" si="26"/>
        <v>2007</v>
      </c>
      <c r="F228" s="662">
        <f t="shared" si="26"/>
        <v>2008</v>
      </c>
      <c r="G228" s="662">
        <f t="shared" si="26"/>
        <v>2009</v>
      </c>
      <c r="H228" s="662">
        <f t="shared" si="26"/>
        <v>2010</v>
      </c>
      <c r="I228" s="662">
        <f>J228-1</f>
        <v>2011</v>
      </c>
      <c r="J228" s="662">
        <f>K228-1</f>
        <v>2012</v>
      </c>
      <c r="K228" s="662">
        <v>2013</v>
      </c>
      <c r="L228" s="662">
        <v>2014</v>
      </c>
      <c r="M228" s="662" t="s">
        <v>218</v>
      </c>
      <c r="N228" s="663" t="s">
        <v>219</v>
      </c>
    </row>
    <row r="229" spans="1:20" s="665" customFormat="1" ht="30">
      <c r="A229" s="739" t="s">
        <v>1035</v>
      </c>
      <c r="B229" s="169"/>
      <c r="C229" s="169"/>
      <c r="D229" s="169"/>
      <c r="E229" s="169"/>
      <c r="F229" s="169"/>
      <c r="G229" s="169"/>
      <c r="H229" s="169"/>
      <c r="I229" s="169"/>
      <c r="J229" s="169"/>
      <c r="K229" s="169"/>
      <c r="L229" s="169"/>
      <c r="M229" s="169"/>
      <c r="N229" s="168">
        <f t="shared" ref="N229:N231" si="27">SUM(B229:M229)</f>
        <v>0</v>
      </c>
    </row>
    <row r="230" spans="1:20" s="665" customFormat="1" ht="45">
      <c r="A230" s="739" t="s">
        <v>1036</v>
      </c>
      <c r="B230" s="169"/>
      <c r="C230" s="169"/>
      <c r="D230" s="169"/>
      <c r="E230" s="169"/>
      <c r="F230" s="169"/>
      <c r="G230" s="169"/>
      <c r="H230" s="169"/>
      <c r="I230" s="169"/>
      <c r="J230" s="169"/>
      <c r="K230" s="169"/>
      <c r="L230" s="169"/>
      <c r="M230" s="169"/>
      <c r="N230" s="168">
        <f t="shared" si="27"/>
        <v>0</v>
      </c>
    </row>
    <row r="231" spans="1:20" s="665" customFormat="1" ht="45">
      <c r="A231" s="739" t="s">
        <v>1037</v>
      </c>
      <c r="B231" s="169"/>
      <c r="C231" s="169"/>
      <c r="D231" s="169"/>
      <c r="E231" s="169"/>
      <c r="F231" s="169"/>
      <c r="G231" s="169"/>
      <c r="H231" s="169"/>
      <c r="I231" s="169"/>
      <c r="J231" s="169"/>
      <c r="K231" s="169"/>
      <c r="L231" s="169"/>
      <c r="M231" s="169"/>
      <c r="N231" s="168">
        <f t="shared" si="27"/>
        <v>0</v>
      </c>
    </row>
    <row r="232" spans="1:20" s="665" customFormat="1">
      <c r="A232" s="739" t="s">
        <v>1038</v>
      </c>
      <c r="B232" s="170"/>
      <c r="C232" s="170"/>
      <c r="D232" s="170"/>
      <c r="E232" s="170"/>
      <c r="F232" s="170"/>
      <c r="G232" s="170"/>
      <c r="H232" s="170"/>
      <c r="I232" s="170"/>
      <c r="J232" s="170"/>
      <c r="K232" s="170"/>
      <c r="L232" s="170"/>
      <c r="M232" s="170"/>
      <c r="N232" s="169"/>
      <c r="O232" s="105"/>
      <c r="P232" s="105"/>
      <c r="Q232" s="105"/>
      <c r="R232" s="105"/>
      <c r="S232" s="105"/>
      <c r="T232" s="105"/>
    </row>
    <row r="233" spans="1:20" s="665" customFormat="1" ht="45">
      <c r="A233" s="739" t="s">
        <v>1039</v>
      </c>
      <c r="B233" s="170"/>
      <c r="C233" s="170"/>
      <c r="D233" s="170"/>
      <c r="E233" s="170"/>
      <c r="F233" s="170"/>
      <c r="G233" s="170"/>
      <c r="H233" s="170"/>
      <c r="I233" s="170"/>
      <c r="J233" s="170"/>
      <c r="K233" s="170"/>
      <c r="L233" s="170"/>
      <c r="M233" s="170"/>
      <c r="N233" s="169"/>
      <c r="O233" s="105"/>
      <c r="P233" s="105"/>
      <c r="Q233" s="105"/>
      <c r="R233" s="105"/>
      <c r="S233" s="105"/>
      <c r="T233" s="105"/>
    </row>
    <row r="234" spans="1:20" s="665" customFormat="1">
      <c r="A234" s="740"/>
      <c r="B234" s="1019" t="s">
        <v>295</v>
      </c>
      <c r="C234" s="1019"/>
      <c r="D234" s="1019"/>
      <c r="E234" s="1019"/>
      <c r="F234" s="1019"/>
      <c r="G234" s="1019"/>
      <c r="H234" s="1019"/>
      <c r="I234" s="1019"/>
      <c r="J234" s="1019"/>
      <c r="K234" s="1019"/>
      <c r="L234" s="1019"/>
      <c r="M234" s="1019"/>
      <c r="N234" s="1019"/>
    </row>
    <row r="235" spans="1:20" s="665" customFormat="1">
      <c r="A235" s="737" t="s">
        <v>1044</v>
      </c>
      <c r="B235" s="662">
        <f t="shared" ref="B235:H235" si="28">C235-1</f>
        <v>2004</v>
      </c>
      <c r="C235" s="662">
        <f t="shared" si="28"/>
        <v>2005</v>
      </c>
      <c r="D235" s="662">
        <f t="shared" si="28"/>
        <v>2006</v>
      </c>
      <c r="E235" s="662">
        <f t="shared" si="28"/>
        <v>2007</v>
      </c>
      <c r="F235" s="662">
        <f t="shared" si="28"/>
        <v>2008</v>
      </c>
      <c r="G235" s="662">
        <f t="shared" si="28"/>
        <v>2009</v>
      </c>
      <c r="H235" s="662">
        <f t="shared" si="28"/>
        <v>2010</v>
      </c>
      <c r="I235" s="662">
        <f>J235-1</f>
        <v>2011</v>
      </c>
      <c r="J235" s="662">
        <f>K235-1</f>
        <v>2012</v>
      </c>
      <c r="K235" s="662">
        <v>2013</v>
      </c>
      <c r="L235" s="662">
        <v>2014</v>
      </c>
      <c r="M235" s="662" t="s">
        <v>218</v>
      </c>
      <c r="N235" s="663" t="s">
        <v>219</v>
      </c>
    </row>
    <row r="236" spans="1:20" s="665" customFormat="1" ht="30">
      <c r="A236" s="739" t="s">
        <v>1035</v>
      </c>
      <c r="B236" s="169"/>
      <c r="C236" s="169"/>
      <c r="D236" s="169"/>
      <c r="E236" s="169"/>
      <c r="F236" s="169"/>
      <c r="G236" s="169"/>
      <c r="H236" s="169"/>
      <c r="I236" s="169"/>
      <c r="J236" s="169"/>
      <c r="K236" s="169"/>
      <c r="L236" s="169"/>
      <c r="M236" s="169"/>
      <c r="N236" s="168">
        <f t="shared" ref="N236:N238" si="29">SUM(B236:M236)</f>
        <v>0</v>
      </c>
    </row>
    <row r="237" spans="1:20" s="665" customFormat="1" ht="45">
      <c r="A237" s="739" t="s">
        <v>1036</v>
      </c>
      <c r="B237" s="169"/>
      <c r="C237" s="169"/>
      <c r="D237" s="169"/>
      <c r="E237" s="169"/>
      <c r="F237" s="169"/>
      <c r="G237" s="169"/>
      <c r="H237" s="169"/>
      <c r="I237" s="169"/>
      <c r="J237" s="169"/>
      <c r="K237" s="169"/>
      <c r="L237" s="169"/>
      <c r="M237" s="169"/>
      <c r="N237" s="168">
        <f t="shared" si="29"/>
        <v>0</v>
      </c>
    </row>
    <row r="238" spans="1:20" s="665" customFormat="1" ht="45">
      <c r="A238" s="739" t="s">
        <v>1037</v>
      </c>
      <c r="B238" s="169"/>
      <c r="C238" s="169"/>
      <c r="D238" s="169"/>
      <c r="E238" s="169"/>
      <c r="F238" s="169"/>
      <c r="G238" s="169"/>
      <c r="H238" s="169"/>
      <c r="I238" s="169"/>
      <c r="J238" s="169"/>
      <c r="K238" s="169"/>
      <c r="L238" s="169"/>
      <c r="M238" s="169"/>
      <c r="N238" s="168">
        <f t="shared" si="29"/>
        <v>0</v>
      </c>
    </row>
    <row r="239" spans="1:20" s="665" customFormat="1">
      <c r="A239" s="739" t="s">
        <v>1038</v>
      </c>
      <c r="B239" s="170"/>
      <c r="C239" s="170"/>
      <c r="D239" s="170"/>
      <c r="E239" s="170"/>
      <c r="F239" s="170"/>
      <c r="G239" s="170"/>
      <c r="H239" s="170"/>
      <c r="I239" s="170"/>
      <c r="J239" s="170"/>
      <c r="K239" s="170"/>
      <c r="L239" s="170"/>
      <c r="M239" s="170"/>
      <c r="N239" s="169"/>
      <c r="O239" s="105"/>
      <c r="P239" s="105"/>
      <c r="Q239" s="105"/>
      <c r="R239" s="105"/>
      <c r="S239" s="105"/>
      <c r="T239" s="105"/>
    </row>
    <row r="240" spans="1:20" s="665" customFormat="1" ht="45">
      <c r="A240" s="739" t="s">
        <v>1039</v>
      </c>
      <c r="B240" s="170"/>
      <c r="C240" s="170"/>
      <c r="D240" s="170"/>
      <c r="E240" s="170"/>
      <c r="F240" s="170"/>
      <c r="G240" s="170"/>
      <c r="H240" s="170"/>
      <c r="I240" s="170"/>
      <c r="J240" s="170"/>
      <c r="K240" s="170"/>
      <c r="L240" s="170"/>
      <c r="M240" s="170"/>
      <c r="N240" s="169"/>
      <c r="O240" s="105"/>
      <c r="P240" s="105"/>
      <c r="Q240" s="105"/>
      <c r="R240" s="105"/>
      <c r="S240" s="105"/>
      <c r="T240" s="105"/>
    </row>
    <row r="241" spans="1:1" s="665" customFormat="1">
      <c r="A241" s="740"/>
    </row>
    <row r="242" spans="1:1" s="665" customFormat="1">
      <c r="A242" s="740"/>
    </row>
    <row r="243" spans="1:1" s="665" customFormat="1">
      <c r="A243" s="740"/>
    </row>
    <row r="244" spans="1:1" s="665" customFormat="1">
      <c r="A244" s="740"/>
    </row>
    <row r="245" spans="1:1" s="665" customFormat="1">
      <c r="A245" s="740"/>
    </row>
    <row r="246" spans="1:1" s="665" customFormat="1">
      <c r="A246" s="740"/>
    </row>
    <row r="247" spans="1:1" s="665" customFormat="1">
      <c r="A247" s="740"/>
    </row>
    <row r="248" spans="1:1" s="665" customFormat="1">
      <c r="A248" s="740"/>
    </row>
    <row r="249" spans="1:1" s="665" customFormat="1">
      <c r="A249" s="740"/>
    </row>
    <row r="250" spans="1:1" s="665" customFormat="1" ht="15" customHeight="1">
      <c r="A250" s="740"/>
    </row>
    <row r="251" spans="1:1" s="665" customFormat="1" ht="15" customHeight="1">
      <c r="A251" s="740"/>
    </row>
    <row r="252" spans="1:1" s="665" customFormat="1" ht="15" customHeight="1">
      <c r="A252" s="740"/>
    </row>
    <row r="253" spans="1:1" s="665" customFormat="1" ht="15" customHeight="1">
      <c r="A253" s="740"/>
    </row>
  </sheetData>
  <protectedRanges>
    <protectedRange sqref="B39:N47 B5:N7 B100:N108 B130:N138 B160:N168 B9:N17 B35:N37 B69:N78 B65:N67 B96:N98 B126:N128 B156:N158 B172:N176 B142:N146 B112:N116 B82:N86 B51:N55 B21:N25 D180:N180 B186 B201:N205 B208:N212 B215:N219 B225:N226 B232:N233 B239:N240 B222:M224 B229:M231 B236:M238 D150:N150 D120:N120 D90:N90 D59:N59 D29:N29 D186:N186" name="Retail Repurchase Worksheet_1"/>
    <protectedRange sqref="C192:L193" name="Range2"/>
    <protectedRange sqref="C194:L194 B192:B195" name="Range1"/>
    <protectedRange sqref="N222:N224 N229:N231 N236:N238" name="Retail Repurchase Worksheet_1_1"/>
  </protectedRanges>
  <mergeCells count="57">
    <mergeCell ref="B227:N227"/>
    <mergeCell ref="B234:N234"/>
    <mergeCell ref="A184:A185"/>
    <mergeCell ref="B184:N184"/>
    <mergeCell ref="B199:N199"/>
    <mergeCell ref="B206:N206"/>
    <mergeCell ref="B213:N213"/>
    <mergeCell ref="B220:N220"/>
    <mergeCell ref="A178:A179"/>
    <mergeCell ref="B178:N178"/>
    <mergeCell ref="Q178:Q179"/>
    <mergeCell ref="A124:A125"/>
    <mergeCell ref="B124:N124"/>
    <mergeCell ref="Q128:Q129"/>
    <mergeCell ref="A140:A141"/>
    <mergeCell ref="B140:N140"/>
    <mergeCell ref="A148:A149"/>
    <mergeCell ref="B148:N148"/>
    <mergeCell ref="Q148:Q149"/>
    <mergeCell ref="A154:A155"/>
    <mergeCell ref="B154:N154"/>
    <mergeCell ref="Q158:Q159"/>
    <mergeCell ref="A170:A171"/>
    <mergeCell ref="B170:N170"/>
    <mergeCell ref="A118:A119"/>
    <mergeCell ref="B118:N118"/>
    <mergeCell ref="Q118:Q119"/>
    <mergeCell ref="Q67:Q68"/>
    <mergeCell ref="A80:A81"/>
    <mergeCell ref="B80:N80"/>
    <mergeCell ref="A88:A89"/>
    <mergeCell ref="B88:N88"/>
    <mergeCell ref="Q88:Q89"/>
    <mergeCell ref="A94:A95"/>
    <mergeCell ref="B94:N94"/>
    <mergeCell ref="Q98:Q99"/>
    <mergeCell ref="A110:A111"/>
    <mergeCell ref="B110:N110"/>
    <mergeCell ref="A63:A64"/>
    <mergeCell ref="B63:N63"/>
    <mergeCell ref="A27:A28"/>
    <mergeCell ref="B27:N27"/>
    <mergeCell ref="Q27:Q28"/>
    <mergeCell ref="A33:A34"/>
    <mergeCell ref="B33:N33"/>
    <mergeCell ref="Q37:Q38"/>
    <mergeCell ref="A49:A50"/>
    <mergeCell ref="B49:N49"/>
    <mergeCell ref="A57:A58"/>
    <mergeCell ref="B57:N57"/>
    <mergeCell ref="Q57:Q58"/>
    <mergeCell ref="Q7:Q8"/>
    <mergeCell ref="A19:A20"/>
    <mergeCell ref="B19:N19"/>
    <mergeCell ref="P1:P3"/>
    <mergeCell ref="A3:A4"/>
    <mergeCell ref="B3:N3"/>
  </mergeCells>
  <pageMargins left="0.25" right="0.25" top="0.75" bottom="0.75" header="0.3" footer="0.3"/>
  <pageSetup scale="67" fitToHeight="0" orientation="landscape" r:id="rId1"/>
  <headerFooter scaleWithDoc="0">
    <oddHeader>&amp;L&amp;"-,Bold"FR Y-14A Schedule A.2.b - Retail Repurchase</oddHeader>
  </headerFooter>
  <rowBreaks count="7" manualBreakCount="7">
    <brk id="31" max="15" man="1"/>
    <brk id="61" max="15" man="1"/>
    <brk id="92" max="15" man="1"/>
    <brk id="120" max="15" man="1"/>
    <brk id="150" max="15" man="1"/>
    <brk id="212" max="15" man="1"/>
    <brk id="233" max="15" man="1"/>
  </rowBreaks>
  <colBreaks count="1" manualBreakCount="1">
    <brk id="14" max="23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ct:contentTypeSchema ct:_="" ma:_="" ma:contentTypeName="Document" ma:contentTypeID="0x010100D521911E6FD311458758868601E52A35" ma:contentTypeVersion="1" ma:contentTypeDescription="Create a new document." ma:contentTypeScope="" ma:versionID="d1d4eb8bf152bb869783d33c264ae515" xmlns:ct="http://schemas.microsoft.com/office/2006/metadata/contentType" xmlns:ma="http://schemas.microsoft.com/office/2006/metadata/properties/metaAttributes">
<xsd:schema targetNamespace="http://schemas.microsoft.com/office/2006/metadata/properties" ma:root="true" ma:fieldsID="833bdb608d56b04b73c302491d6973dc" ns1:_="" ns2:_="" ns3:_="" ns4:_="" ns5:_="" xmlns:xsd="http://www.w3.org/2001/XMLSchema" xmlns:xs="http://www.w3.org/2001/XMLSchema" xmlns:p="http://schemas.microsoft.com/office/2006/metadata/properties" xmlns:ns1="http://schemas.microsoft.com/sharepoint/v3" xmlns:ns2="b2e7a5e9-7c14-447e-ba3d-bc9a01088f72" xmlns:ns3="$ListId:Shared Documents;" xmlns:ns4="http://schemas.microsoft.com/sharepoint/v4" xmlns:ns5="b97ae518-c020-47ea-8e82-38bcd09f3536">
<xsd:import namespace="http://schemas.microsoft.com/sharepoint/v3"/>
<xsd:import namespace="b2e7a5e9-7c14-447e-ba3d-bc9a01088f72"/>
<xsd:import namespace="$ListId:Shared Documents;"/>
<xsd:import namespace="http://schemas.microsoft.com/sharepoint/v4"/>
<xsd:import namespace="b97ae518-c020-47ea-8e82-38bcd09f3536"/>
<xsd:element name="properties">
<xsd:complexType>
<xsd:sequence>
<xsd:element name="documentManagement">
<xsd:complexType>
<xsd:all>
<xsd:element ref="ns2:Document_x0020_Type" minOccurs="0"/>
<xsd:element ref="ns2:Workstream" minOccurs="0"/>
<xsd:element ref="ns3:Information_x0020_Classification" minOccurs="0"/>
<xsd:element ref="ns3:Meeting_x0020_Document_x003f_" minOccurs="0"/>
<xsd:element ref="ns3:Meeting_x0020_Date" minOccurs="0"/>
<xsd:element ref="ns1:EmailSender" minOccurs="0"/>
<xsd:element ref="ns1:EmailTo" minOccurs="0"/>
<xsd:element ref="ns1:EmailCc" minOccurs="0"/>
<xsd:element ref="ns1:EmailFrom" minOccurs="0"/>
<xsd:element ref="ns1:EmailSubject" minOccurs="0"/>
<xsd:element ref="ns4:EmailHeaders" minOccurs="0"/>
<xsd:element ref="ns5:Publication_x0020_Status" minOccurs="0"/>
<xsd:element ref="ns5:Publication_x0020_Quarter" minOccurs="0"/>
<xsd:element ref="ns5:Publication_x0020_Year" minOccurs="0"/>
<xsd:element ref="ns5:Review_x0020_Comments" minOccurs="0"/>
<xsd:element ref="ns5:Project_x0020_Status" minOccurs="0"/>
<xsd:element ref="ns5:Project" minOccurs="0"/>
<xsd:element ref="ns5:Current_x0020_Public_x0020_Version" minOccurs="0"/>
<xsd:element ref="ns2:_dlc_DocId" minOccurs="0"/>
<xsd:element ref="ns2:_dlc_DocIdUrl" minOccurs="0"/>
<xsd:element ref="ns2:_dlc_DocIdPersistId" minOccurs="0"/>
</xsd:all>
</xsd:complexType>
</xsd:element>
</xsd:sequence>
</xsd:complexType>
</xsd:element>
</xsd:schema>
<xsd:schema targetNamespace="http://schemas.microsoft.com/sharepoint/v3"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EmailSender" ma:index="7" nillable="true" ma:displayName="E-Mail Sender" ma:hidden="true" ma:internalName="EmailSender">
<xsd:simpleType>
<xsd:restriction base="dms:Note">
<xsd:maxLength value="255"/>
</xsd:restriction>
</xsd:simpleType>
</xsd:element>
<xsd:element name="EmailTo" ma:index="8" nillable="true" ma:displayName="E-Mail To" ma:hidden="true" ma:internalName="EmailTo">
<xsd:simpleType>
<xsd:restriction base="dms:Note">
<xsd:maxLength value="255"/>
</xsd:restriction>
</xsd:simpleType>
</xsd:element>
<xsd:element name="EmailCc" ma:index="9" nillable="true" ma:displayName="E-Mail Cc" ma:hidden="true" ma:internalName="EmailCc">
<xsd:simpleType>
<xsd:restriction base="dms:Note">
<xsd:maxLength value="255"/>
</xsd:restriction>
</xsd:simpleType>
</xsd:element>
<xsd:element name="EmailFrom" ma:index="10" nillable="true" ma:displayName="E-Mail From" ma:hidden="true" ma:internalName="EmailFrom">
<xsd:simpleType>
<xsd:restriction base="dms:Text"/>
</xsd:simpleType>
</xsd:element>
<xsd:element name="EmailSubject" ma:index="11" nillable="true" ma:displayName="E-Mail Subject" ma:hidden="true" ma:internalName="EmailSubject">
<xsd:simpleType>
<xsd:restriction base="dms:Text"/>
</xsd:simpleType>
</xsd:element>
</xsd:schema>
<xsd:schema targetNamespace="b2e7a5e9-7c14-447e-ba3d-bc9a01088f72"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xsd:simpleType>
<xsd:restriction base="dms:Choice">
<xsd:enumeration value="Agenda"/>
<xsd:enumeration value="Background"/>
<xsd:enumeration value="Budget"/>
<xsd:enumeration value="Charter"/>
<xsd:enumeration value="Data"/>
<xsd:enumeration value="Deliverable"/>
<xsd:enumeration value="Documentation"/>
<xsd:enumeration value="Federal Register Notice"/>
<xsd:enumeration value="Governance"/>
<xsd:enumeration value="Internal Proposal Process"/>
<xsd:enumeration value="Meeting Minutes"/>
<xsd:enumeration value="Memo"/>
<xsd:enumeration value="Policy"/>
<xsd:enumeration value="Presentation"/>
<xsd:enumeration value="Project Plan"/>
<xsd:enumeration value="Public Comment"/>
<xsd:enumeration value="Regulatory Report"/>
<xsd:enumeration value="Regulatory Report Instructions"/>
<xsd:enumeration value="Report"/>
<xsd:enumeration value="SCRR Review"/>
<xsd:enumeration value="Status Report"/>
<xsd:enumeration value="Other"/>
</xsd:restriction>
</xsd:simpleType>
</xsd:element>
<xsd:element name="Workstream" ma:index="3" nillable="true" ma:displayName="Workstream" ma:format="Dropdown" ma:internalName="Workstream">
<xsd:simpleType>
<xsd:restriction base="dms:Choice">
<xsd:enumeration value="ALLL"/>
<xsd:enumeration value="Balance Sheet"/>
<xsd:enumeration value="Basel III/Regulatory Capital"/>
<xsd:enumeration value="CCR"/>
<xsd:enumeration value="Fair Value"/>
<xsd:enumeration value="General"/>
<xsd:enumeration value="Ops Risk"/>
<xsd:enumeration value="PPNR"/>
<xsd:enumeration value="Retail"/>
<xsd:enumeration value="Scenario Design"/>
<xsd:enumeration value="Securities"/>
<xsd:enumeration value="Summary/Proforma Capital"/>
<xsd:enumeration value="Trading"/>
<xsd:enumeration value="Wholesale"/>
</xsd:restriction>
</xsd:simpleType>
</xsd:element>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targetNamespace="$ListId:Shared Documents;"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Information_x0020_Classification" ma:index="4" nillable="true" ma:displayName="Information Classification" ma:default="Internal FR" ma:format="RadioButtons" ma:internalName="Information_x0020_Classification">
<xsd:simpleType>
<xsd:restriction base="dms:Choice">
<xsd:enumeration value="Public"/>
<xsd:enumeration value="Internal FR"/>
<xsd:enumeration value="Restricted FR"/>
<xsd:enumeration value="Restricted-Controlled FR"/>
<xsd:enumeration value="FOMC"/>
</xsd:restriction>
</xsd:simpleType>
</xsd:element>
<xsd:element name="Meeting_x0020_Document_x003f_" ma:index="5" nillable="true" ma:displayName="Meeting Document?" ma:format="Dropdown" ma:internalName="Meeting_x0020_Document_x003f_">
<xsd:simpleType>
<xsd:restriction base="dms:Choice">
<xsd:enumeration value="Yes"/>
<xsd:enumeration value="No"/>
</xsd:restriction>
</xsd:simpleType>
</xsd:element>
<xsd:element name="Meeting_x0020_Date" ma:index="6" nillable="true" ma:displayName="Meeting Date" ma:format="DateOnly" ma:internalName="Meeting_x0020_Date">
<xsd:simpleType>
<xsd:restriction base="dms:DateTime"/>
</xsd:simpleType>
</xsd:element>
</xsd:schema>
<xsd:schema targetNamespace="http://schemas.microsoft.com/sharepoint/v4"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EmailHeaders" ma:index="12" nillable="true" ma:displayName="E-Mail Headers" ma:hidden="true" ma:internalName="EmailHeaders">
<xsd:simpleType>
<xsd:restriction base="dms:Note">
<xsd:maxLength value="255"/>
</xsd:restriction>
</xsd:simpleType>
</xsd:element>
</xsd:schema>
<xsd:schema targetNamespace="b97ae518-c020-47ea-8e82-38bcd09f3536"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Publication_x0020_Status" ma:index="19" nillable="true" ma:displayName="Publication Status" ma:format="Dropdown" ma:internalName="Publication_x0020_Status">
<xsd:simpleType>
<xsd:restriction base="dms:Choice">
<xsd:enumeration value="Draft"/>
<xsd:enumeration value="SCRR Review"/>
<xsd:enumeration value="Legal Review"/>
<xsd:enumeration value="Board Review"/>
<xsd:enumeration value="Public Notice + Comment"/>
<xsd:enumeration value="Final Board Review"/>
<xsd:enumeration value="Final"/>
</xsd:restriction>
</xsd:simpleType>
</xsd:element>
<xsd:element name="Publication_x0020_Quarter" ma:index="20" nillable="true" ma:displayName="Publication Quarter" ma:format="Dropdown" ma:internalName="Publication_x0020_Quarter">
<xsd:simpleType>
<xsd:restriction base="dms:Choice">
<xsd:enumeration value="1"/>
<xsd:enumeration value="2"/>
<xsd:enumeration value="3"/>
<xsd:enumeration value="4"/>
</xsd:restriction>
</xsd:simpleType>
</xsd:element>
<xsd:element name="Publication_x0020_Year" ma:index="21" nillable="true" ma:displayName="Publication Year" ma:format="Dropdown" ma:internalName="Publication_x0020_Year">
<xsd:simpleType>
<xsd:restriction base="dms:Choice">
<xsd:enumeration value="2011"/>
<xsd:enumeration value="2012"/>
<xsd:enumeration value="2013"/>
<xsd:enumeration value="2014"/>
<xsd:enumeration value="2015"/>
</xsd:restriction>
</xsd:simpleType>
</xsd:element>
<xsd:element name="Review_x0020_Comments" ma:index="22" nillable="true" ma:displayName="Review Comments" ma:internalName="Review_x0020_Comments">
<xsd:simpleType>
<xsd:restriction base="dms:Note">
<xsd:maxLength value="255"/>
</xsd:restriction>
</xsd:simpleType>
</xsd:element>
<xsd:element name="Project_x0020_Status" ma:index="23" nillable="true" ma:displayName="Project Status" ma:format="Dropdown" ma:internalName="Project_x0020_Status">
<xsd:simpleType>
<xsd:restriction base="dms:Choice">
<xsd:enumeration value="Current"/>
<xsd:enumeration value="Historical"/>
</xsd:restriction>
</xsd:simpleType>
</xsd:element>
<xsd:element name="Project" ma:index="24" nillable="true" ma:displayName="Project Name" ma:format="Dropdown" ma:internalName="Project">
<xsd:simpleType>
<xsd:restriction base="dms:Choice">
<xsd:enumeration value="March 2013 Proposal"/>
<xsd:enumeration value="September 2013 Proposal"/>
</xsd:restriction>
</xsd:simpleType>
</xsd:element>
<xsd:element name="Current_x0020_Public_x0020_Version" ma:index="25" nillable="true" ma:displayName="Current Public Version" ma:format="Dropdown" ma:internalName="Current_x0020_Public_x0020_Version">
<xsd:simpleType>
<xsd:restriction base="dms:Choice">
<xsd:enumeration value="Yes"/>
<xsd:enumeration value="No"/>
</xsd:restriction>
</xsd:simpleType>
</xsd:element>
</xsd:schema>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targetNamespace="http://schemas.microsoft.com/office/infopath/2007/PartnerControls" elementFormDefault="qualified" attributeFormDefault="unqualified" xmlns:pc="http://schemas.microsoft.com/office/infopath/2007/PartnerControls" xmlns:xs="http://www.w3.org/2001/XMLSchema">
<xs:element name="Person">
<xs:complexType>
<xs:sequence>
<xs:element ref="pc:DisplayName" minOccurs="0"></xs:element>
<xs:element ref="pc:AccountId" minOccurs="0"></xs:element>
<xs:element ref="pc:AccountType" minOccurs="0"></xs:element>
</xs:sequence>
</xs:complexType>
</xs:element>
<xs:element name="DisplayName" type="xs:string"></xs:element>
<xs:element name="AccountId" type="xs:string"></xs:element>
<xs:element name="AccountType" type="xs:string"></xs:element>
<xs:element name="BDCAssociatedEntity">
<xs:complexType>
<xs:sequence>
<xs:element ref="pc:BDCEntity" minOccurs="0" maxOccurs="unbounded"></xs:element>
</xs:sequence>
<xs:attribute ref="pc:EntityNamespace"></xs:attribute>
<xs:attribute ref="pc:EntityName"></xs:attribute>
<xs:attribute ref="pc:SystemInstanceName"></xs:attribute>
<xs:attribute ref="pc:AssociationName"></xs:attribute>
</xs:complexType>
</xs:element>
<xs:attribute name="EntityNamespace" type="xs:string"></xs:attribute>
<xs:attribute name="EntityName" type="xs:string"></xs:attribute>
<xs:attribute name="SystemInstanceName" type="xs:string"></xs:attribute>
<xs:attribute name="AssociationName" type="xs:string"></xs:attribute>
<xs:element name="BDCEntity">
<xs:complexType>
<xs:sequence>
<xs:element ref="pc:EntityDisplayName" minOccurs="0"></xs:element>
<xs:element ref="pc:EntityInstanceReference" minOccurs="0"></xs:element>
<xs:element ref="pc:EntityId1" minOccurs="0"></xs:element>
<xs:element ref="pc:EntityId2" minOccurs="0"></xs:element>
<xs:element ref="pc:EntityId3" minOccurs="0"></xs:element>
<xs:element ref="pc:EntityId4" minOccurs="0"></xs:element>
<xs:element ref="pc:EntityId5" minOccurs="0"></xs:element>
</xs:sequence>
</xs:complexType>
</xs:element>
<xs:element name="EntityDisplayName" type="xs:string"></xs:element>
<xs:element name="EntityInstanceReference" type="xs:string"></xs:element>
<xs:element name="EntityId1" type="xs:string"></xs:element>
<xs:element name="EntityId2" type="xs:string"></xs:element>
<xs:element name="EntityId3" type="xs:string"></xs:element>
<xs:element name="EntityId4" type="xs:string"></xs:element>
<xs:element name="EntityId5" type="xs:string"></xs:element>
<xs:element name="Terms">
<xs:complexType>
<xs:sequence>
<xs:element ref="pc:TermInfo" minOccurs="0" maxOccurs="unbounded"></xs:element>
</xs:sequence>
</xs:complexType>
</xs:element>
<xs:element name="TermInfo">
<xs:complexType>
<xs:sequence>
<xs:element ref="pc:TermName" minOccurs="0"></xs:element>
<xs:element ref="pc:TermId" minOccurs="0"></xs:element>
</xs:sequence>
</xs:complexType>
</xs:element>
<xs:element name="TermName" type="xs:string"></xs:element>
<xs:element name="TermId" type="xs:string"></xs:element>
</xs:schema>
</ct:contentTypeSchema>
</file>

<file path=customXml/item4.xml><?xml version="1.0" encoding="utf-8"?><p:properties xmlns:p="http://schemas.microsoft.com/office/2006/metadata/properties" xmlns:xsi="http://www.w3.org/2001/XMLSchema-instance" xmlns:pc="http://schemas.microsoft.com/office/infopath/2007/PartnerControls"><documentManagement><Meeting_x0020_Document_x003f_ xmlns="$ListId:Shared Documents;" xsi:nil="true"/><Current_x0020_Public_x0020_Version xmlns="b97ae518-c020-47ea-8e82-38bcd09f3536" xsi:nil="true"/><EmailHeaders xmlns="http://schemas.microsoft.com/sharepoint/v4" xsi:nil="true"/><Project xmlns="b97ae518-c020-47ea-8e82-38bcd09f3536" xsi:nil="true"/><EmailTo xmlns="http://schemas.microsoft.com/sharepoint/v3" xsi:nil="true"/><EmailSender xmlns="http://schemas.microsoft.com/sharepoint/v3" xsi:nil="true"/><Review_x0020_Comments xmlns="b97ae518-c020-47ea-8e82-38bcd09f3536" xsi:nil="true"/><EmailFrom xmlns="http://schemas.microsoft.com/sharepoint/v3" xsi:nil="true"/><Publication_x0020_Year xmlns="b97ae518-c020-47ea-8e82-38bcd09f3536" xsi:nil="true"/><_dlc_DocId xmlns="b2e7a5e9-7c14-447e-ba3d-bc9a01088f72">FYUKCQ66W2Q3-160-2066</_dlc_DocId><EmailSubject xmlns="http://schemas.microsoft.com/sharepoint/v3" xsi:nil="true"/><_dlc_DocIdUrl xmlns="b2e7a5e9-7c14-447e-ba3d-bc9a01088f72"><Url>https://team.frb.gov/sites/dfast/STICC/RRG/_layouts/DocIdRedir.aspx?ID=FYUKCQ66W2Q3-160-2066</Url><Description>FYUKCQ66W2Q3-160-2066</Description></_dlc_DocIdUrl><Information_x0020_Classification xmlns="$ListId:Shared Documents;">Internal FR</Information_x0020_Classification><Document_x0020_Type xmlns="b2e7a5e9-7c14-447e-ba3d-bc9a01088f72" xsi:nil="true"/><Workstream xmlns="b2e7a5e9-7c14-447e-ba3d-bc9a01088f72" xsi:nil="true"/><EmailCc xmlns="http://schemas.microsoft.com/sharepoint/v3" xsi:nil="true"/><Meeting_x0020_Date xmlns="$ListId:Shared Documents;" xsi:nil="true"/><Project_x0020_Status xmlns="b97ae518-c020-47ea-8e82-38bcd09f3536" xsi:nil="true"/><Publication_x0020_Status xmlns="b97ae518-c020-47ea-8e82-38bcd09f3536" xsi:nil="true"/><Publication_x0020_Quarter xmlns="b97ae518-c020-47ea-8e82-38bcd09f3536" xsi:nil="true"/></documentManagement></p:properties>
</file>

<file path=customXml/itemProps1.xml><?xml version="1.0" encoding="utf-8"?>
<ds:datastoreItem xmlns:ds="http://schemas.openxmlformats.org/officeDocument/2006/customXml" ds:itemID="{D260CAB6-05B1-473A-8339-889AB52D8F05}">
  <ds:schemaRefs>
    <ds:schemaRef ds:uri="http://schemas.microsoft.com/sharepoint/v3/contenttype/forms"/>
  </ds:schemaRefs>
</ds:datastoreItem>
</file>

<file path=customXml/itemProps2.xml><?xml version="1.0" encoding="utf-8"?>
<ds:datastoreItem xmlns:ds="http://schemas.openxmlformats.org/officeDocument/2006/customXml" ds:itemID="{FA760192-96A0-42BA-A426-DEA069CBEFBC}">
  <ds:schemaRefs>
    <ds:schemaRef ds:uri="http://schemas.microsoft.com/sharepoint/events"/>
  </ds:schemaRefs>
</ds:datastoreItem>
</file>

<file path=customXml/itemProps3.xml><?xml version="1.0" encoding="utf-8"?>
<ds:datastoreItem xmlns:ds="http://schemas.openxmlformats.org/officeDocument/2006/customXml" ds:itemID="{122CB72B-70CB-4FCC-A81D-C9B3F581EC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2e7a5e9-7c14-447e-ba3d-bc9a01088f72"/>
    <ds:schemaRef ds:uri="$ListId:Shared Documents;"/>
    <ds:schemaRef ds:uri="http://schemas.microsoft.com/sharepoint/v4"/>
    <ds:schemaRef ds:uri="b97ae518-c020-47ea-8e82-38bcd09f35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082C093-C2D2-40AF-9A4E-B2DC3CB2A854}">
  <ds:schemaRefs>
    <ds:schemaRef ds:uri="http://schemas.openxmlformats.org/package/2006/metadata/core-properties"/>
    <ds:schemaRef ds:uri="http://purl.org/dc/dcmitype/"/>
    <ds:schemaRef ds:uri="b97ae518-c020-47ea-8e82-38bcd09f3536"/>
    <ds:schemaRef ds:uri="http://schemas.microsoft.com/office/2006/metadata/properties"/>
    <ds:schemaRef ds:uri="http://schemas.microsoft.com/sharepoint/v3"/>
    <ds:schemaRef ds:uri="http://www.w3.org/XML/1998/namespace"/>
    <ds:schemaRef ds:uri="http://purl.org/dc/terms/"/>
    <ds:schemaRef ds:uri="http://schemas.microsoft.com/office/2006/documentManagement/types"/>
    <ds:schemaRef ds:uri="http://purl.org/dc/elements/1.1/"/>
    <ds:schemaRef ds:uri="http://schemas.microsoft.com/office/infopath/2007/PartnerControls"/>
    <ds:schemaRef ds:uri="http://schemas.microsoft.com/sharepoint/v4"/>
    <ds:schemaRef ds:uri="$ListId:Shared Documents;"/>
    <ds:schemaRef ds:uri="b2e7a5e9-7c14-447e-ba3d-bc9a01088f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46</vt:i4>
      </vt:variant>
    </vt:vector>
  </HeadingPairs>
  <TitlesOfParts>
    <vt:vector size="67" baseType="lpstr">
      <vt:lpstr>Summary Submission Cover Sheet</vt:lpstr>
      <vt:lpstr>Income Statement Worksheet</vt:lpstr>
      <vt:lpstr>Balance Sheet Worksheet</vt:lpstr>
      <vt:lpstr>General RWA</vt:lpstr>
      <vt:lpstr>Standardized RWA</vt:lpstr>
      <vt:lpstr>Advanced RWA</vt:lpstr>
      <vt:lpstr>Capital - DFAST</vt:lpstr>
      <vt:lpstr>Retail Bal. &amp; Loss Projections</vt:lpstr>
      <vt:lpstr>Retail Repurchase Worksheet</vt:lpstr>
      <vt:lpstr>Retail ASC 310-30 Worksheet</vt:lpstr>
      <vt:lpstr>Securities OTTI by Security</vt:lpstr>
      <vt:lpstr>Securities OTTI Methodology</vt:lpstr>
      <vt:lpstr>Securities OTTI by Portfolio</vt:lpstr>
      <vt:lpstr>Securities AFS OCI by Portfolio</vt:lpstr>
      <vt:lpstr>Securities Market Value Sources</vt:lpstr>
      <vt:lpstr>Trading Worksheet</vt:lpstr>
      <vt:lpstr>Counterparty Risk Worksheet</vt:lpstr>
      <vt:lpstr>OpRisk Scenario &amp; Projections</vt:lpstr>
      <vt:lpstr>PPNR Projections Worksheet</vt:lpstr>
      <vt:lpstr>PPNR NII Worksheet</vt:lpstr>
      <vt:lpstr>PPNR Metrics Worksheet</vt:lpstr>
      <vt:lpstr>DEPOSIT_CHOICE</vt:lpstr>
      <vt:lpstr>DEPOSIT_LIMIT</vt:lpstr>
      <vt:lpstr>NII_MANDATORY</vt:lpstr>
      <vt:lpstr>NII_OPTIONAL</vt:lpstr>
      <vt:lpstr>PRIMARY_CHOOSE</vt:lpstr>
      <vt:lpstr>PRIMARY_NII</vt:lpstr>
      <vt:lpstr>PRIMARY_SUBMISSION</vt:lpstr>
      <vt:lpstr>'Advanced RWA'!Print_Area</vt:lpstr>
      <vt:lpstr>'Balance Sheet Worksheet'!Print_Area</vt:lpstr>
      <vt:lpstr>'Capital - DFAST'!Print_Area</vt:lpstr>
      <vt:lpstr>'Counterparty Risk Worksheet'!Print_Area</vt:lpstr>
      <vt:lpstr>'General RWA'!Print_Area</vt:lpstr>
      <vt:lpstr>'Income Statement Worksheet'!Print_Area</vt:lpstr>
      <vt:lpstr>'OpRisk Scenario &amp; Projections'!Print_Area</vt:lpstr>
      <vt:lpstr>'PPNR Metrics Worksheet'!Print_Area</vt:lpstr>
      <vt:lpstr>'PPNR NII Worksheet'!Print_Area</vt:lpstr>
      <vt:lpstr>'PPNR Projections Worksheet'!Print_Area</vt:lpstr>
      <vt:lpstr>'Retail ASC 310-30 Worksheet'!Print_Area</vt:lpstr>
      <vt:lpstr>'Retail Repurchase Worksheet'!Print_Area</vt:lpstr>
      <vt:lpstr>'Securities AFS OCI by Portfolio'!Print_Area</vt:lpstr>
      <vt:lpstr>'Securities Market Value Sources'!Print_Area</vt:lpstr>
      <vt:lpstr>'Securities OTTI by Portfolio'!Print_Area</vt:lpstr>
      <vt:lpstr>'Securities OTTI by Security'!Print_Area</vt:lpstr>
      <vt:lpstr>'Securities OTTI Methodology'!Print_Area</vt:lpstr>
      <vt:lpstr>'Standardized RWA'!Print_Area</vt:lpstr>
      <vt:lpstr>'Summary Submission Cover Sheet'!Print_Area</vt:lpstr>
      <vt:lpstr>'Trading Worksheet'!Print_Area</vt:lpstr>
      <vt:lpstr>'Advanced RWA'!Print_Titles</vt:lpstr>
      <vt:lpstr>'Balance Sheet Worksheet'!Print_Titles</vt:lpstr>
      <vt:lpstr>'Capital - DFAST'!Print_Titles</vt:lpstr>
      <vt:lpstr>'General RWA'!Print_Titles</vt:lpstr>
      <vt:lpstr>'Income Statement Worksheet'!Print_Titles</vt:lpstr>
      <vt:lpstr>'PPNR Metrics Worksheet'!Print_Titles</vt:lpstr>
      <vt:lpstr>'PPNR NII Worksheet'!Print_Titles</vt:lpstr>
      <vt:lpstr>'PPNR Projections Worksheet'!Print_Titles</vt:lpstr>
      <vt:lpstr>'Retail Bal. &amp; Loss Projections'!Print_Titles</vt:lpstr>
      <vt:lpstr>'Securities AFS OCI by Portfolio'!Print_Titles</vt:lpstr>
      <vt:lpstr>'Securities OTTI by Portfolio'!Print_Titles</vt:lpstr>
      <vt:lpstr>'Standardized RWA'!Print_Titles</vt:lpstr>
      <vt:lpstr>'Summary Submission Cover Sheet'!RSSDID</vt:lpstr>
      <vt:lpstr>'Summary Submission Cover Sheet'!scenario</vt:lpstr>
      <vt:lpstr>'Summary Submission Cover Sheet'!scenario_bhc_baseline</vt:lpstr>
      <vt:lpstr>'Summary Submission Cover Sheet'!scenario_bhc_stress</vt:lpstr>
      <vt:lpstr>'Summary Submission Cover Sheet'!scenario_sup_adverse</vt:lpstr>
      <vt:lpstr>'Summary Submission Cover Sheet'!scenario_sup_baseline</vt:lpstr>
      <vt:lpstr>'Summary Submission Cover Sheet'!scenario_sup_severely_adverse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2014-11-04T20:31:57Z</dcterms:created>
  <dcterms:modified xsi:type="dcterms:W3CDTF">2014-12-17T20:37:59Z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0x010100D521911E6FD311458758868601E52A35</vt:lpwstr>
  </property>
  <property fmtid="{D5CDD505-2E9C-101B-9397-08002B2CF9AE}" pid="3" name="_dlc_DocIdItemGuid">
    <vt:lpwstr>1356648e-06d9-4acc-9073-1fda6dc9bf63</vt:lpwstr>
  </property>
</Properties>
</file>