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S:\TR_AMB\Quarterly Processing\FY2 4Q-2026\Interest\"/>
    </mc:Choice>
  </mc:AlternateContent>
  <xr:revisionPtr revIDLastSave="0" documentId="13_ncr:1_{08749B22-3EF9-43BD-9B40-366A66B0C6CF}" xr6:coauthVersionLast="47" xr6:coauthVersionMax="47" xr10:uidLastSave="{00000000-0000-0000-0000-000000000000}"/>
  <bookViews>
    <workbookView xWindow="-13695" yWindow="-16320" windowWidth="29040" windowHeight="15720" tabRatio="778" activeTab="1" xr2:uid="{00000000-000D-0000-FFFF-FFFF00000000}"/>
  </bookViews>
  <sheets>
    <sheet name="User Information" sheetId="1" r:id="rId1"/>
    <sheet name="Interest Estimator" sheetId="2" r:id="rId2"/>
    <sheet name="Glossary" sheetId="3" r:id="rId3"/>
    <sheet name="Contact Information" sheetId="4" r:id="rId4"/>
    <sheet name="Disclaimer" sheetId="5" r:id="rId5"/>
  </sheets>
  <definedNames>
    <definedName name="Z_48AECDDD_99F3_4BC4_B449_B511163FE126_.wvu.Rows" localSheetId="1" hidden="1">'Interest Estimator'!$38:$48</definedName>
  </definedNames>
  <calcPr calcId="191029"/>
  <customWorkbookViews>
    <customWorkbookView name="Salisbury, Melinda J. - Personal View" guid="{48AECDDD-99F3-4BC4-B449-B511163FE126}" mergeInterval="0" personalView="1" maximized="1" xWindow="-9" yWindow="-9" windowWidth="1938" windowHeight="1048" tabRatio="77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2" l="1"/>
  <c r="G7" i="2"/>
  <c r="I70" i="2"/>
  <c r="D70" i="2"/>
  <c r="D69" i="2"/>
  <c r="I69" i="2"/>
  <c r="D68" i="2"/>
  <c r="I68" i="2" s="1"/>
  <c r="D56" i="2"/>
  <c r="F56" i="2"/>
  <c r="D55" i="2"/>
  <c r="I55" i="2" s="1"/>
  <c r="F55" i="2"/>
  <c r="D67" i="2"/>
  <c r="I67" i="2" s="1"/>
  <c r="D13" i="2"/>
  <c r="H13" i="2" s="1"/>
  <c r="F54" i="2"/>
  <c r="F53" i="2"/>
  <c r="F51" i="2"/>
  <c r="F50" i="2"/>
  <c r="F49" i="2"/>
  <c r="F48" i="2"/>
  <c r="F47" i="2"/>
  <c r="F46" i="2"/>
  <c r="F45" i="2"/>
  <c r="F44" i="2"/>
  <c r="F43" i="2"/>
  <c r="F42" i="2"/>
  <c r="F41" i="2"/>
  <c r="F40" i="2"/>
  <c r="F39" i="2"/>
  <c r="F38" i="2"/>
  <c r="F64" i="2"/>
  <c r="F63" i="2"/>
  <c r="F62" i="2"/>
  <c r="F61" i="2"/>
  <c r="F60" i="2"/>
  <c r="F59" i="2"/>
  <c r="F58" i="2"/>
  <c r="F57" i="2"/>
  <c r="D58" i="2" l="1"/>
  <c r="D66" i="2"/>
  <c r="I66" i="2" s="1"/>
  <c r="D65" i="2"/>
  <c r="D64" i="2"/>
  <c r="D63" i="2"/>
  <c r="D62" i="2"/>
  <c r="D61" i="2"/>
  <c r="D60" i="2"/>
  <c r="D59" i="2"/>
  <c r="D57" i="2"/>
  <c r="D54" i="2"/>
  <c r="D53" i="2"/>
  <c r="D52" i="2"/>
  <c r="D51" i="2"/>
  <c r="D50" i="2"/>
  <c r="D49" i="2"/>
  <c r="D48" i="2"/>
  <c r="D47" i="2"/>
  <c r="D46" i="2"/>
  <c r="D45" i="2"/>
  <c r="D44" i="2"/>
  <c r="D43" i="2"/>
  <c r="D42" i="2"/>
  <c r="D41" i="2"/>
  <c r="D40" i="2"/>
  <c r="F52" i="2"/>
  <c r="F26" i="2" l="1"/>
  <c r="H24" i="2"/>
  <c r="I24" i="2"/>
  <c r="I23" i="2"/>
  <c r="D26" i="2"/>
  <c r="I26" i="2" l="1"/>
  <c r="H26" i="2"/>
  <c r="H23" i="2" l="1"/>
  <c r="D21" i="2" l="1"/>
  <c r="F21" i="2" l="1"/>
  <c r="H21" i="2" s="1"/>
  <c r="I21" i="2" l="1"/>
  <c r="I16" i="2" l="1"/>
  <c r="I38" i="2" l="1"/>
  <c r="F13" i="2" l="1"/>
  <c r="F28" i="2" s="1"/>
  <c r="D28" i="2"/>
  <c r="I28" i="2" l="1"/>
  <c r="I13" i="2"/>
  <c r="H28" i="2" l="1"/>
  <c r="F69" i="2" l="1"/>
  <c r="F70" i="2"/>
  <c r="F68" i="2"/>
  <c r="F66" i="2"/>
  <c r="F67" i="2"/>
  <c r="F65" i="2"/>
  <c r="F71" i="2" l="1"/>
  <c r="E75" i="2" s="1"/>
  <c r="I41" i="2" l="1"/>
  <c r="I46" i="2"/>
  <c r="I49" i="2"/>
  <c r="I56" i="2"/>
  <c r="I60" i="2"/>
  <c r="I47" i="2"/>
  <c r="I51" i="2"/>
  <c r="I45" i="2"/>
  <c r="I63" i="2"/>
  <c r="I62" i="2"/>
  <c r="I59" i="2"/>
  <c r="I52" i="2"/>
  <c r="I61" i="2"/>
  <c r="I50" i="2"/>
  <c r="I64" i="2"/>
  <c r="I40" i="2"/>
  <c r="I54" i="2"/>
  <c r="I58" i="2"/>
  <c r="I65" i="2"/>
  <c r="I48" i="2"/>
  <c r="I53" i="2"/>
  <c r="I57" i="2"/>
  <c r="I44" i="2"/>
  <c r="I42" i="2"/>
  <c r="I39" i="2"/>
  <c r="I43" i="2"/>
  <c r="C39" i="2" l="1"/>
  <c r="C40" i="2" l="1"/>
  <c r="C41" i="2" l="1"/>
  <c r="C42" i="2" l="1"/>
  <c r="C43" i="2" s="1"/>
  <c r="C44" i="2" s="1"/>
  <c r="C45" i="2" l="1"/>
  <c r="C46" i="2" l="1"/>
  <c r="C47" i="2" s="1"/>
  <c r="C48" i="2" l="1"/>
  <c r="C49" i="2" l="1"/>
  <c r="C50" i="2" l="1"/>
  <c r="C51" i="2" l="1"/>
  <c r="C52" i="2" l="1"/>
  <c r="C53" i="2" l="1"/>
  <c r="C54" i="2" l="1"/>
  <c r="C55" i="2" s="1"/>
  <c r="C56" i="2" s="1"/>
  <c r="C57" i="2" l="1"/>
  <c r="C58" i="2" l="1"/>
  <c r="C59" i="2" l="1"/>
  <c r="C60" i="2" l="1"/>
  <c r="C61" i="2" l="1"/>
  <c r="C62" i="2" l="1"/>
  <c r="C63" i="2" l="1"/>
  <c r="C64" i="2" l="1"/>
  <c r="C65" i="2" l="1"/>
  <c r="C66" i="2" s="1"/>
  <c r="C67" i="2" l="1"/>
  <c r="C68" i="2" s="1"/>
  <c r="C69" i="2" s="1"/>
  <c r="C70" i="2" s="1"/>
  <c r="C71" i="2" l="1"/>
  <c r="H75" i="2" s="1"/>
  <c r="F77" i="2" s="1"/>
</calcChain>
</file>

<file path=xl/sharedStrings.xml><?xml version="1.0" encoding="utf-8"?>
<sst xmlns="http://schemas.openxmlformats.org/spreadsheetml/2006/main" count="138" uniqueCount="127">
  <si>
    <t>Interest Rate</t>
  </si>
  <si>
    <t>Period</t>
  </si>
  <si>
    <t>Interest Amount</t>
  </si>
  <si>
    <t>Divisor (days)</t>
  </si>
  <si>
    <t xml:space="preserve">FDIC Interest </t>
  </si>
  <si>
    <t>FDIC Interest</t>
  </si>
  <si>
    <t>Call Report</t>
  </si>
  <si>
    <t>Date</t>
  </si>
  <si>
    <t>User Information</t>
  </si>
  <si>
    <t>Questions/Comments/Problems?</t>
  </si>
  <si>
    <t>Glossary of Data Elements</t>
  </si>
  <si>
    <t>Description</t>
  </si>
  <si>
    <t>Phone:</t>
  </si>
  <si>
    <t>or</t>
  </si>
  <si>
    <t>Disclaimer</t>
  </si>
  <si>
    <t>Instructions</t>
  </si>
  <si>
    <t>If you have questions, comments, or problems with this spreadsheet, please contact the Assessment Helpline.</t>
  </si>
  <si>
    <t>(800) 759-6596, option 2</t>
  </si>
  <si>
    <t>Assessments@FDIC.gov</t>
  </si>
  <si>
    <t>Variable</t>
  </si>
  <si>
    <t>Days Covered</t>
  </si>
  <si>
    <t>Interest Rate Divisor</t>
  </si>
  <si>
    <t>Number of Days</t>
  </si>
  <si>
    <t>The number of days in the year.</t>
  </si>
  <si>
    <t>The number of days in the quarter.</t>
  </si>
  <si>
    <t>Call Report Date</t>
  </si>
  <si>
    <t>The interest rate charged for the quarter.</t>
  </si>
  <si>
    <t>The alphanumeric assessment period designation associated with a specific Call Report date. The assessment period is found on the invoice.</t>
  </si>
  <si>
    <t>The Call Report date of the financial data that is being amended.</t>
  </si>
  <si>
    <t>Certificate Number:</t>
  </si>
  <si>
    <t>Average Tangible Equity</t>
  </si>
  <si>
    <t>Average Consolidated Assets</t>
  </si>
  <si>
    <t>Total Allowable Deductions</t>
  </si>
  <si>
    <t>Over or Under</t>
  </si>
  <si>
    <t>Bank Name:</t>
  </si>
  <si>
    <t>Helpful Information</t>
  </si>
  <si>
    <t>FDIC Rate</t>
  </si>
  <si>
    <t>The bank's FDIC rate converted from basis points to a quarterly multiplier.</t>
  </si>
  <si>
    <t>Interest Estimator</t>
  </si>
  <si>
    <t>Interest on over and under payments for deposit insurance is estimated beginning the day after the payment date for the quarter in which the amount was originally due through the payment date for the assessment payment in which the underpayment or overpayment is discharged.</t>
  </si>
  <si>
    <t>The estimated over or underpayment subject to interest.</t>
  </si>
  <si>
    <t>Amount</t>
  </si>
  <si>
    <t>Payment Amount</t>
  </si>
  <si>
    <t xml:space="preserve">Interest </t>
  </si>
  <si>
    <t>Adjustment</t>
  </si>
  <si>
    <t>Assessment Period</t>
  </si>
  <si>
    <t>Assessment</t>
  </si>
  <si>
    <t>Over or Under Payment Amount</t>
  </si>
  <si>
    <t>Quarterly Interest Rate</t>
  </si>
  <si>
    <t>Quarterly</t>
  </si>
  <si>
    <t>Original Values</t>
  </si>
  <si>
    <t>Amended Values</t>
  </si>
  <si>
    <t>Average Consolidated Assets (Invoice Line 1)</t>
  </si>
  <si>
    <t>Average Tangible Equity (Invoice Line 2)</t>
  </si>
  <si>
    <t>Total Allowable Deductions (Invoice Line 3)</t>
  </si>
  <si>
    <t>Call Report Date:</t>
  </si>
  <si>
    <r>
      <rPr>
        <b/>
        <sz val="11"/>
        <rFont val="Segoe UI"/>
        <family val="2"/>
      </rPr>
      <t>Assessment Base</t>
    </r>
    <r>
      <rPr>
        <sz val="11"/>
        <rFont val="Segoe UI"/>
        <family val="2"/>
      </rPr>
      <t xml:space="preserve"> (Line 1 - Line 2 - Line 3)            </t>
    </r>
  </si>
  <si>
    <t>To use this estimator, complete the yellow cells: Enter your bank name and certificate number. Select the call report date that you are amending.  Enter the original values from lines 1, 2, and 3 of your invoice.  Enter the original FDIC quarterly multiplier from line 5.  Next, enter the amended values and press enter. Scroll down to see the estimated interest amount.</t>
  </si>
  <si>
    <t xml:space="preserve">          ASSESSMENT INTEREST CALCULATION</t>
  </si>
  <si>
    <t>FDIC  Adjustment</t>
  </si>
  <si>
    <t xml:space="preserve">  Combined Adjustment and Interest: </t>
  </si>
  <si>
    <t>FDIC Adjustment</t>
  </si>
  <si>
    <t xml:space="preserve">  Total:</t>
  </si>
  <si>
    <t>in Interest Period</t>
  </si>
  <si>
    <t>Over or (Under)</t>
  </si>
  <si>
    <t xml:space="preserve">This Interest Estimator allows a financial institution to estimate the amount of interest that the FDIC will pay due to an overpayment to the FDIC and the amount the FDIC will charge due to an underpayment to the FDIC for its deposit insurance. </t>
  </si>
  <si>
    <t>From the Call Report, schedule RC-O Line 4/Quarterly Certified Statement Invoice Line 1</t>
  </si>
  <si>
    <t>From the Call Report, schedule RC-O Line 5/Quarterly Certified Statement Invoice Line 2</t>
  </si>
  <si>
    <t>Allowable Banker's Bank deduction plus allowable Custodial Bank deduction/Quarterly Certified Statement Invoice Line 3</t>
  </si>
  <si>
    <t>E-Mail:</t>
  </si>
  <si>
    <t>Questions/Comments/Problems</t>
  </si>
  <si>
    <t>For more information, please see 12 CFR part 327.7.</t>
  </si>
  <si>
    <t>Assessment Period:</t>
  </si>
  <si>
    <t>FI-1</t>
  </si>
  <si>
    <t>FI-2</t>
  </si>
  <si>
    <t>FJ-1</t>
  </si>
  <si>
    <t>FJ-2</t>
  </si>
  <si>
    <t>FK-1</t>
  </si>
  <si>
    <t>FK-2</t>
  </si>
  <si>
    <t>FL-2</t>
  </si>
  <si>
    <t>FM-1</t>
  </si>
  <si>
    <t>FM-2</t>
  </si>
  <si>
    <t>FN-1</t>
  </si>
  <si>
    <t>FL-1</t>
  </si>
  <si>
    <t>FN-2</t>
  </si>
  <si>
    <t>PPP and MMLF Offset Amount (Invoice Line 7)</t>
  </si>
  <si>
    <t xml:space="preserve">Total PPP and MMLF Assets Reported on Page 2 of Invoice (RC-M - 17b + RC-M - 18b) </t>
  </si>
  <si>
    <t>FO-1</t>
  </si>
  <si>
    <t>FO-2</t>
  </si>
  <si>
    <t>FP-1</t>
  </si>
  <si>
    <t>FP-2</t>
  </si>
  <si>
    <t>FQ-1</t>
  </si>
  <si>
    <t>FQ-2</t>
  </si>
  <si>
    <t xml:space="preserve">PPP and MMLF Offset Amount: </t>
  </si>
  <si>
    <t>Deduction to assessment payment to account for PPP and MMLF loans held by bank.</t>
  </si>
  <si>
    <t>FR-1</t>
  </si>
  <si>
    <t>FR-2</t>
  </si>
  <si>
    <t xml:space="preserve">In order to estimate the overpayment or underpayment amount, please download the call report data from CDR and the invoice from FDICconnect.
• If your invoice shows a Base change, enter the call data from your invoice for the original period and the amended call data from CDR for the amended period.  From your invoice, enter the FDIC risk rate multiplier for both the original and amended periods.
• If your invoice shows a Rate change, enter the call data from your invoice for the original period and, if amended, enter the call data from the CDR for the amended period.  From your invoice, enter the FDIC risk rate multiplier for the original period.  For the FDIC risk rate multiplier for the amended period, please use the FDIC Risk Rate Calculator (link below) or contact the Risk Related Premium System (RRPS) unit at  RRPSAdministrator@fdic.gov and 1-800-759-6596, Option 1.
The interest Estimator will estimate the overpayment or underpayment as well as the interest due on the amount.
</t>
  </si>
  <si>
    <t>FS-1</t>
  </si>
  <si>
    <t>FS-2</t>
  </si>
  <si>
    <t>FT-1</t>
  </si>
  <si>
    <t>FT-2</t>
  </si>
  <si>
    <t>FU-1</t>
  </si>
  <si>
    <t>FU-2</t>
  </si>
  <si>
    <t>FV-1</t>
  </si>
  <si>
    <t>SRE Special Assessment</t>
  </si>
  <si>
    <t>Uninsured Deposits as of 12/31/2022</t>
  </si>
  <si>
    <t xml:space="preserve">                SRE Special Assessment Computation</t>
  </si>
  <si>
    <t>SRE Dedutible Amount</t>
  </si>
  <si>
    <r>
      <rPr>
        <b/>
        <sz val="11"/>
        <rFont val="Segoe UI"/>
        <family val="2"/>
      </rPr>
      <t xml:space="preserve"> </t>
    </r>
    <r>
      <rPr>
        <sz val="11"/>
        <rFont val="Segoe UI"/>
        <family val="2"/>
      </rPr>
      <t>(FDIC Rate x Base) - PPP/MMLF offset + Special Assessment)</t>
    </r>
  </si>
  <si>
    <t xml:space="preserve">FDIC Assessment:  </t>
  </si>
  <si>
    <t xml:space="preserve">                SRE Special Assessment  Rate</t>
  </si>
  <si>
    <t>SRE Special Assessment (Uninsured Deposits - dedcutible x rate)</t>
  </si>
  <si>
    <t>Special Assessment Pursuant to the Systemic Risk Determination. The SRE Special Assessment charge began with the June 2024 invoice.</t>
  </si>
  <si>
    <t>FV-2</t>
  </si>
  <si>
    <t>FW-1</t>
  </si>
  <si>
    <t>Interest Period</t>
  </si>
  <si>
    <t>To compensate for the time value of money daily interest is paid or charged on the overpayment or underpayment of assessments accordingly.  The adjustment amount plus accrued interest will appear in the Adjustments detail section (Section V) of an upcoming quarterly invoice for the applicable institution.</t>
  </si>
  <si>
    <t>The interest rate charged for a quarter is the Coupon Equivalent Rate set on the 3-month Treasury bill at the last auction held by the United States Department of Treasury during the preceding quarter.</t>
  </si>
  <si>
    <r>
      <t>This estimator does not purport to predict actual interest amounts that the FDIC will calculate for an institution and should not be so construed.</t>
    </r>
    <r>
      <rPr>
        <sz val="11"/>
        <rFont val="Segoe UI"/>
        <family val="2"/>
      </rPr>
      <t xml:space="preserve">  As noted under “User Information,” the purpose of this spreadsheet is to allow an institution to estimate the interest amount on an overpayment or underpayment to the FDIC for deposit insurance.  Due to data changes or rounding differences the interest amount presented in this Interest Estimator might not exactly match the amount on the invoice.</t>
    </r>
  </si>
  <si>
    <r>
      <t xml:space="preserve">The estimated interest for an adjustment amount and a specific quarter is calculated using daily compounding, taking into account the adjustment amount, the applicable interest rate, the number of days in the quarter, and the total number of days in the year. The daily interest formula is: A=P(1+r/365)365t, where </t>
    </r>
    <r>
      <rPr>
        <b/>
        <sz val="10"/>
        <rFont val="Segoe UI"/>
        <family val="2"/>
      </rPr>
      <t>A</t>
    </r>
    <r>
      <rPr>
        <sz val="10"/>
        <rFont val="Segoe UI"/>
        <family val="2"/>
      </rPr>
      <t xml:space="preserve"> is the total amount after interest, </t>
    </r>
    <r>
      <rPr>
        <b/>
        <sz val="10"/>
        <rFont val="Segoe UI"/>
        <family val="2"/>
      </rPr>
      <t>P</t>
    </r>
    <r>
      <rPr>
        <sz val="10"/>
        <rFont val="Segoe UI"/>
        <family val="2"/>
      </rPr>
      <t xml:space="preserve"> is the adjustment amount, </t>
    </r>
    <r>
      <rPr>
        <b/>
        <sz val="10"/>
        <rFont val="Segoe UI"/>
        <family val="2"/>
      </rPr>
      <t>r</t>
    </r>
    <r>
      <rPr>
        <sz val="10"/>
        <rFont val="Segoe UI"/>
        <family val="2"/>
      </rPr>
      <t xml:space="preserve"> is the annual interest rate (decimal), and</t>
    </r>
    <r>
      <rPr>
        <b/>
        <sz val="10"/>
        <rFont val="Segoe UI"/>
        <family val="2"/>
      </rPr>
      <t xml:space="preserve"> t</t>
    </r>
    <r>
      <rPr>
        <sz val="10"/>
        <rFont val="Segoe UI"/>
        <family val="2"/>
      </rPr>
      <t xml:space="preserve"> is the time in years (days in the quarter divided by 365). In a leap year, the calculation uses 366 days rather than 365. The interest for the quarter is simply the total amount minus the original adjustment amount.  This calculation is performed for each quarter, from the reporting period being adjusted up to the current invoiced period.</t>
    </r>
  </si>
  <si>
    <t>FW-2</t>
  </si>
  <si>
    <t>FX-1</t>
  </si>
  <si>
    <t>The Day After</t>
  </si>
  <si>
    <t>Through</t>
  </si>
  <si>
    <t>FX-2</t>
  </si>
  <si>
    <t>FY-1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</si>
</sst>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3" formatCode="_(* #,##0.00_);_(* \(#,##0.00\);_(* &quot;-&quot;??_);_(@_)"/>
    <numFmt numFmtId="164" formatCode="mm/dd/yy;@"/>
    <numFmt numFmtId="165" formatCode="#,##0.0000_);[Red]\(#,##0.0000\)"/>
    <numFmt numFmtId="166" formatCode="0.0000000_);\(0.0000000\)"/>
    <numFmt numFmtId="167" formatCode="0.0000000"/>
    <numFmt numFmtId="168" formatCode="0.000000"/>
  </numFmts>
  <fonts count="30">
    <font>
      <sz val="10"/>
      <name val="Arial"/>
    </font>
    <font>
      <sz val="10"/>
      <name val="Arial"/>
      <family val="2"/>
    </font>
    <font>
      <sz val="12"/>
      <name val="Times New Roman"/>
      <family val="1"/>
    </font>
    <font>
      <u/>
      <sz val="10"/>
      <color indexed="12"/>
      <name val="Arial"/>
      <family val="2"/>
    </font>
    <font>
      <sz val="10"/>
      <name val="Arial"/>
      <family val="2"/>
    </font>
    <font>
      <sz val="12"/>
      <name val="Segoe UI"/>
      <family val="2"/>
    </font>
    <font>
      <b/>
      <sz val="11"/>
      <name val="Segoe UI"/>
      <family val="2"/>
    </font>
    <font>
      <sz val="11"/>
      <name val="Segoe UI"/>
      <family val="2"/>
    </font>
    <font>
      <b/>
      <sz val="10"/>
      <name val="Segoe UI"/>
      <family val="2"/>
    </font>
    <font>
      <sz val="10"/>
      <name val="Segoe UI"/>
      <family val="2"/>
    </font>
    <font>
      <u/>
      <sz val="11"/>
      <color indexed="12"/>
      <name val="Segoe UI"/>
      <family val="2"/>
    </font>
    <font>
      <u/>
      <sz val="12"/>
      <color indexed="12"/>
      <name val="Segoe UI"/>
      <family val="2"/>
    </font>
    <font>
      <u/>
      <sz val="11"/>
      <name val="Segoe UI"/>
      <family val="2"/>
    </font>
    <font>
      <b/>
      <sz val="14"/>
      <name val="Segoe UI"/>
      <family val="2"/>
    </font>
    <font>
      <b/>
      <u/>
      <sz val="14"/>
      <name val="Segoe UI"/>
      <family val="2"/>
    </font>
    <font>
      <u/>
      <sz val="14"/>
      <name val="Segoe UI"/>
      <family val="2"/>
    </font>
    <font>
      <b/>
      <sz val="12"/>
      <name val="Segoe UI"/>
      <family val="2"/>
    </font>
    <font>
      <b/>
      <sz val="11"/>
      <color rgb="FF0000FF"/>
      <name val="Segoe UI"/>
      <family val="2"/>
    </font>
    <font>
      <b/>
      <sz val="12"/>
      <color rgb="FF0000FF"/>
      <name val="Segoe UI"/>
      <family val="2"/>
    </font>
    <font>
      <sz val="11"/>
      <color rgb="FF0000FF"/>
      <name val="Segoe UI"/>
      <family val="2"/>
    </font>
    <font>
      <sz val="9"/>
      <color rgb="FFFF0000"/>
      <name val="Segoe UI"/>
      <family val="2"/>
    </font>
    <font>
      <sz val="9"/>
      <name val="Segoe UI"/>
      <family val="2"/>
    </font>
    <font>
      <b/>
      <sz val="16"/>
      <name val="Segoe UI"/>
      <family val="2"/>
    </font>
    <font>
      <sz val="11"/>
      <color indexed="12"/>
      <name val="Segoe UI"/>
      <family val="2"/>
    </font>
    <font>
      <sz val="12"/>
      <name val="CG Times"/>
      <family val="1"/>
    </font>
    <font>
      <sz val="12"/>
      <name val="CG Times"/>
    </font>
    <font>
      <sz val="11"/>
      <name val="Calibri"/>
      <family val="2"/>
    </font>
    <font>
      <sz val="8"/>
      <name val="Segoe UI"/>
      <family val="2"/>
    </font>
    <font>
      <sz val="8"/>
      <name val="Arial"/>
      <family val="2"/>
    </font>
    <font>
      <b/>
      <sz val="8"/>
      <name val="Segoe UI"/>
      <family val="2"/>
    </font>
  </fonts>
  <fills count="6">
    <fill>
      <patternFill patternType="none"/>
    </fill>
    <fill>
      <patternFill patternType="gray125"/>
    </fill>
    <fill>
      <patternFill patternType="solid">
        <fgColor theme="0" tint="-0.14999847407452621"/>
        <bgColor indexed="64"/>
      </patternFill>
    </fill>
    <fill>
      <patternFill patternType="solid">
        <fgColor rgb="FFF7E967"/>
        <bgColor indexed="64"/>
      </patternFill>
    </fill>
    <fill>
      <patternFill patternType="solid">
        <fgColor rgb="FFFEFCE6"/>
        <bgColor indexed="64"/>
      </patternFill>
    </fill>
    <fill>
      <patternFill patternType="solid">
        <fgColor rgb="FFD1E5A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3" fillId="0" borderId="0" applyNumberFormat="0" applyFill="0" applyBorder="0" applyAlignment="0" applyProtection="0">
      <alignment vertical="top"/>
      <protection locked="0"/>
    </xf>
    <xf numFmtId="43" fontId="4" fillId="0" borderId="0" applyFont="0" applyFill="0" applyBorder="0" applyAlignment="0" applyProtection="0"/>
    <xf numFmtId="0" fontId="1" fillId="0" borderId="0"/>
  </cellStyleXfs>
  <cellXfs count="202">
    <xf numFmtId="0" fontId="0" fillId="0" borderId="0" xfId="0"/>
    <xf numFmtId="0" fontId="1" fillId="0" borderId="0" xfId="0" applyFont="1"/>
    <xf numFmtId="0" fontId="2" fillId="0" borderId="0" xfId="0" applyFont="1" applyProtection="1">
      <protection hidden="1"/>
    </xf>
    <xf numFmtId="0" fontId="2" fillId="0" borderId="3" xfId="0" applyFont="1" applyBorder="1" applyProtection="1">
      <protection hidden="1"/>
    </xf>
    <xf numFmtId="0" fontId="2" fillId="0" borderId="6" xfId="0" applyFont="1" applyBorder="1" applyProtection="1">
      <protection hidden="1"/>
    </xf>
    <xf numFmtId="0" fontId="2" fillId="0" borderId="0" xfId="0" applyFont="1" applyAlignment="1" applyProtection="1">
      <alignment horizontal="right"/>
      <protection hidden="1"/>
    </xf>
    <xf numFmtId="0" fontId="1" fillId="0" borderId="0" xfId="0" applyFont="1" applyProtection="1">
      <protection hidden="1"/>
    </xf>
    <xf numFmtId="0" fontId="0" fillId="0" borderId="0" xfId="0" applyProtection="1">
      <protection hidden="1"/>
    </xf>
    <xf numFmtId="0" fontId="0" fillId="0" borderId="0" xfId="0" applyAlignment="1" applyProtection="1">
      <alignment wrapText="1"/>
      <protection hidden="1"/>
    </xf>
    <xf numFmtId="0" fontId="1" fillId="0" borderId="0" xfId="0" applyFont="1" applyAlignment="1" applyProtection="1">
      <alignment wrapText="1"/>
      <protection hidden="1"/>
    </xf>
    <xf numFmtId="0" fontId="8" fillId="0" borderId="1" xfId="0" applyFont="1" applyBorder="1" applyAlignment="1" applyProtection="1">
      <alignment horizontal="center" wrapText="1"/>
      <protection hidden="1"/>
    </xf>
    <xf numFmtId="0" fontId="8" fillId="0" borderId="1" xfId="0" applyFont="1" applyBorder="1" applyAlignment="1" applyProtection="1">
      <alignment horizontal="center"/>
      <protection hidden="1"/>
    </xf>
    <xf numFmtId="0" fontId="9" fillId="0" borderId="1" xfId="1" applyFont="1" applyBorder="1" applyAlignment="1" applyProtection="1">
      <alignment horizontal="left" vertical="top" wrapText="1"/>
      <protection hidden="1"/>
    </xf>
    <xf numFmtId="0" fontId="9" fillId="0" borderId="1" xfId="0" applyFont="1" applyBorder="1" applyAlignment="1" applyProtection="1">
      <alignment horizontal="left" vertical="top" wrapText="1"/>
      <protection hidden="1"/>
    </xf>
    <xf numFmtId="0" fontId="9" fillId="0" borderId="1" xfId="1" applyFont="1" applyBorder="1" applyAlignment="1" applyProtection="1">
      <alignment horizontal="left" vertical="top"/>
      <protection hidden="1"/>
    </xf>
    <xf numFmtId="0" fontId="9" fillId="0" borderId="1" xfId="0" applyFont="1" applyBorder="1" applyAlignment="1">
      <alignment horizontal="left" vertical="top" wrapText="1"/>
    </xf>
    <xf numFmtId="0" fontId="7" fillId="0" borderId="0" xfId="0" applyFont="1"/>
    <xf numFmtId="0" fontId="7" fillId="0" borderId="0" xfId="0" applyFont="1" applyAlignment="1">
      <alignment wrapText="1"/>
    </xf>
    <xf numFmtId="0" fontId="7" fillId="0" borderId="3" xfId="0" applyFont="1" applyBorder="1"/>
    <xf numFmtId="0" fontId="7" fillId="0" borderId="4" xfId="0" applyFont="1" applyBorder="1"/>
    <xf numFmtId="0" fontId="6" fillId="0" borderId="0" xfId="0" applyFont="1"/>
    <xf numFmtId="0" fontId="7" fillId="0" borderId="6" xfId="0" applyFont="1" applyBorder="1"/>
    <xf numFmtId="0" fontId="7" fillId="0" borderId="2" xfId="0" applyFont="1" applyBorder="1"/>
    <xf numFmtId="0" fontId="7" fillId="0" borderId="5" xfId="0" applyFont="1" applyBorder="1"/>
    <xf numFmtId="0" fontId="5" fillId="0" borderId="0" xfId="0" applyFont="1" applyProtection="1">
      <protection hidden="1"/>
    </xf>
    <xf numFmtId="0" fontId="12" fillId="0" borderId="7" xfId="0" applyFont="1" applyBorder="1" applyProtection="1">
      <protection hidden="1"/>
    </xf>
    <xf numFmtId="0" fontId="12" fillId="0" borderId="9" xfId="0" applyFont="1" applyBorder="1" applyProtection="1">
      <protection hidden="1"/>
    </xf>
    <xf numFmtId="0" fontId="7" fillId="0" borderId="0" xfId="0" applyFont="1" applyProtection="1">
      <protection hidden="1"/>
    </xf>
    <xf numFmtId="0" fontId="7" fillId="0" borderId="3" xfId="0" applyFont="1" applyBorder="1" applyProtection="1">
      <protection hidden="1"/>
    </xf>
    <xf numFmtId="0" fontId="7" fillId="0" borderId="4" xfId="0" applyFont="1" applyBorder="1" applyProtection="1">
      <protection hidden="1"/>
    </xf>
    <xf numFmtId="0" fontId="7" fillId="0" borderId="6" xfId="0" applyFont="1" applyBorder="1" applyProtection="1">
      <protection hidden="1"/>
    </xf>
    <xf numFmtId="0" fontId="7" fillId="0" borderId="2" xfId="0" applyFont="1" applyBorder="1" applyAlignment="1" applyProtection="1">
      <alignment wrapText="1"/>
      <protection hidden="1"/>
    </xf>
    <xf numFmtId="0" fontId="7" fillId="0" borderId="5" xfId="0" applyFont="1" applyBorder="1" applyProtection="1">
      <protection hidden="1"/>
    </xf>
    <xf numFmtId="0" fontId="7" fillId="0" borderId="0" xfId="0" applyFont="1" applyAlignment="1" applyProtection="1">
      <alignment wrapText="1"/>
      <protection hidden="1"/>
    </xf>
    <xf numFmtId="0" fontId="5" fillId="0" borderId="0" xfId="0" applyFont="1" applyAlignment="1" applyProtection="1">
      <alignment wrapText="1"/>
      <protection hidden="1"/>
    </xf>
    <xf numFmtId="0" fontId="11" fillId="0" borderId="0" xfId="1" applyFont="1" applyBorder="1" applyAlignment="1" applyProtection="1">
      <alignment horizontal="center" wrapText="1"/>
      <protection hidden="1"/>
    </xf>
    <xf numFmtId="0" fontId="15" fillId="4" borderId="0" xfId="0" applyFont="1" applyFill="1"/>
    <xf numFmtId="0" fontId="5" fillId="4" borderId="0" xfId="0" applyFont="1" applyFill="1"/>
    <xf numFmtId="0" fontId="9" fillId="4" borderId="0" xfId="0" applyFont="1" applyFill="1"/>
    <xf numFmtId="0" fontId="18" fillId="4" borderId="0" xfId="0" applyFont="1" applyFill="1" applyAlignment="1">
      <alignment horizontal="left" wrapText="1"/>
    </xf>
    <xf numFmtId="0" fontId="9" fillId="4" borderId="0" xfId="0" applyFont="1" applyFill="1" applyAlignment="1" applyProtection="1">
      <alignment wrapText="1"/>
      <protection hidden="1"/>
    </xf>
    <xf numFmtId="0" fontId="7" fillId="4" borderId="0" xfId="0" applyFont="1" applyFill="1"/>
    <xf numFmtId="0" fontId="7" fillId="4" borderId="0" xfId="0" applyFont="1" applyFill="1" applyAlignment="1" applyProtection="1">
      <alignment wrapText="1"/>
      <protection hidden="1"/>
    </xf>
    <xf numFmtId="0" fontId="7" fillId="4" borderId="0" xfId="0" applyFont="1" applyFill="1" applyProtection="1">
      <protection hidden="1"/>
    </xf>
    <xf numFmtId="0" fontId="20" fillId="4" borderId="0" xfId="0" quotePrefix="1" applyFont="1" applyFill="1" applyAlignment="1" applyProtection="1">
      <alignment horizontal="center" vertical="center" wrapText="1"/>
      <protection hidden="1"/>
    </xf>
    <xf numFmtId="0" fontId="20" fillId="4" borderId="0" xfId="0" quotePrefix="1" applyFont="1" applyFill="1" applyAlignment="1" applyProtection="1">
      <alignment wrapText="1"/>
      <protection hidden="1"/>
    </xf>
    <xf numFmtId="0" fontId="6" fillId="4" borderId="0" xfId="0" applyFont="1" applyFill="1" applyAlignment="1">
      <alignment horizontal="center" wrapText="1"/>
    </xf>
    <xf numFmtId="0" fontId="21" fillId="4" borderId="0" xfId="0" applyFont="1" applyFill="1" applyAlignment="1">
      <alignment horizontal="right"/>
    </xf>
    <xf numFmtId="166" fontId="6" fillId="2" borderId="1" xfId="2" applyNumberFormat="1" applyFont="1" applyFill="1" applyBorder="1" applyProtection="1"/>
    <xf numFmtId="0" fontId="21" fillId="4" borderId="0" xfId="0" applyFont="1" applyFill="1" applyProtection="1">
      <protection hidden="1"/>
    </xf>
    <xf numFmtId="0" fontId="21" fillId="4" borderId="0" xfId="0" applyFont="1" applyFill="1" applyAlignment="1" applyProtection="1">
      <alignment horizontal="right"/>
      <protection hidden="1"/>
    </xf>
    <xf numFmtId="43" fontId="7" fillId="4" borderId="0" xfId="0" applyNumberFormat="1" applyFont="1" applyFill="1" applyProtection="1">
      <protection hidden="1"/>
    </xf>
    <xf numFmtId="0" fontId="21" fillId="4" borderId="0" xfId="0" applyFont="1" applyFill="1"/>
    <xf numFmtId="0" fontId="13" fillId="0" borderId="0" xfId="0" applyFont="1" applyAlignment="1">
      <alignment horizontal="center"/>
    </xf>
    <xf numFmtId="0" fontId="22" fillId="0" borderId="0" xfId="0" applyFont="1"/>
    <xf numFmtId="0" fontId="9" fillId="0" borderId="0" xfId="0" applyFont="1"/>
    <xf numFmtId="0" fontId="5" fillId="0" borderId="0" xfId="0" applyFont="1"/>
    <xf numFmtId="0" fontId="5" fillId="0" borderId="4" xfId="0" applyFont="1" applyBorder="1"/>
    <xf numFmtId="0" fontId="7" fillId="0" borderId="3" xfId="0" applyFont="1" applyBorder="1" applyAlignment="1">
      <alignment horizontal="center"/>
    </xf>
    <xf numFmtId="0" fontId="7" fillId="0" borderId="0" xfId="0" applyFont="1" applyAlignment="1">
      <alignment horizontal="center"/>
    </xf>
    <xf numFmtId="40" fontId="7" fillId="0" borderId="0" xfId="0" applyNumberFormat="1" applyFont="1" applyAlignment="1">
      <alignment horizontal="center"/>
    </xf>
    <xf numFmtId="0" fontId="7" fillId="0" borderId="4" xfId="0" applyFont="1" applyBorder="1" applyAlignment="1">
      <alignment horizontal="center"/>
    </xf>
    <xf numFmtId="0" fontId="12" fillId="0" borderId="3" xfId="0" applyFont="1" applyBorder="1" applyAlignment="1">
      <alignment horizontal="center"/>
    </xf>
    <xf numFmtId="0" fontId="12" fillId="0" borderId="0" xfId="0" applyFont="1" applyAlignment="1">
      <alignment horizontal="center" wrapText="1"/>
    </xf>
    <xf numFmtId="40" fontId="12" fillId="0" borderId="0" xfId="0" applyNumberFormat="1" applyFont="1" applyAlignment="1">
      <alignment horizontal="center"/>
    </xf>
    <xf numFmtId="0" fontId="12" fillId="0" borderId="4" xfId="0" applyFont="1" applyBorder="1" applyAlignment="1">
      <alignment horizontal="center"/>
    </xf>
    <xf numFmtId="40" fontId="7" fillId="0" borderId="0" xfId="0" applyNumberFormat="1" applyFont="1"/>
    <xf numFmtId="0" fontId="7" fillId="0" borderId="1" xfId="0" applyFont="1" applyBorder="1" applyAlignment="1">
      <alignment horizontal="center"/>
    </xf>
    <xf numFmtId="14" fontId="7" fillId="0" borderId="1" xfId="0" applyNumberFormat="1" applyFont="1" applyBorder="1" applyAlignment="1">
      <alignment horizontal="center"/>
    </xf>
    <xf numFmtId="40" fontId="7" fillId="0" borderId="1" xfId="0" applyNumberFormat="1" applyFont="1" applyBorder="1"/>
    <xf numFmtId="164" fontId="7" fillId="0" borderId="1" xfId="0" applyNumberFormat="1" applyFont="1" applyBorder="1" applyAlignment="1">
      <alignment horizontal="center"/>
    </xf>
    <xf numFmtId="10" fontId="7" fillId="0" borderId="1" xfId="0" applyNumberFormat="1" applyFont="1" applyBorder="1" applyAlignment="1">
      <alignment horizontal="center"/>
    </xf>
    <xf numFmtId="165" fontId="7" fillId="0" borderId="1" xfId="0" applyNumberFormat="1" applyFont="1" applyBorder="1"/>
    <xf numFmtId="0" fontId="7" fillId="0" borderId="1" xfId="0" applyFont="1" applyBorder="1"/>
    <xf numFmtId="40" fontId="5" fillId="4" borderId="0" xfId="0" applyNumberFormat="1" applyFont="1" applyFill="1"/>
    <xf numFmtId="0" fontId="5" fillId="4" borderId="4" xfId="0" applyFont="1" applyFill="1" applyBorder="1"/>
    <xf numFmtId="0" fontId="16" fillId="4" borderId="3" xfId="0" applyFont="1" applyFill="1" applyBorder="1"/>
    <xf numFmtId="0" fontId="13" fillId="4" borderId="0" xfId="0" applyFont="1" applyFill="1"/>
    <xf numFmtId="0" fontId="5" fillId="4" borderId="3" xfId="0" applyFont="1" applyFill="1" applyBorder="1"/>
    <xf numFmtId="40" fontId="6" fillId="4" borderId="0" xfId="0" applyNumberFormat="1" applyFont="1" applyFill="1"/>
    <xf numFmtId="0" fontId="16" fillId="4" borderId="3" xfId="0" applyFont="1" applyFill="1" applyBorder="1" applyAlignment="1">
      <alignment horizontal="left"/>
    </xf>
    <xf numFmtId="0" fontId="16" fillId="4" borderId="0" xfId="0" applyFont="1" applyFill="1" applyAlignment="1">
      <alignment horizontal="left"/>
    </xf>
    <xf numFmtId="0" fontId="13" fillId="4" borderId="3" xfId="0" applyFont="1" applyFill="1" applyBorder="1" applyAlignment="1">
      <alignment horizontal="left"/>
    </xf>
    <xf numFmtId="0" fontId="13" fillId="4" borderId="0" xfId="0" applyFont="1" applyFill="1" applyAlignment="1">
      <alignment horizontal="left"/>
    </xf>
    <xf numFmtId="40" fontId="13" fillId="4" borderId="0" xfId="0" applyNumberFormat="1" applyFont="1" applyFill="1"/>
    <xf numFmtId="0" fontId="7" fillId="4" borderId="0" xfId="0" applyFont="1" applyFill="1" applyAlignment="1">
      <alignment horizontal="left" wrapText="1"/>
    </xf>
    <xf numFmtId="0" fontId="5" fillId="0" borderId="7" xfId="0" applyFont="1" applyBorder="1"/>
    <xf numFmtId="0" fontId="9" fillId="0" borderId="8" xfId="0" applyFont="1" applyBorder="1"/>
    <xf numFmtId="0" fontId="9" fillId="0" borderId="9" xfId="0" applyFont="1" applyBorder="1"/>
    <xf numFmtId="14" fontId="17" fillId="3" borderId="1" xfId="0" applyNumberFormat="1" applyFont="1" applyFill="1" applyBorder="1" applyAlignment="1" applyProtection="1">
      <alignment horizontal="center"/>
      <protection locked="0"/>
    </xf>
    <xf numFmtId="0" fontId="16" fillId="4" borderId="0" xfId="0" applyFont="1" applyFill="1" applyAlignment="1">
      <alignment horizontal="right"/>
    </xf>
    <xf numFmtId="0" fontId="7" fillId="4" borderId="0" xfId="0" applyFont="1" applyFill="1" applyAlignment="1">
      <alignment horizontal="right"/>
    </xf>
    <xf numFmtId="0" fontId="6" fillId="4" borderId="0" xfId="0" applyFont="1" applyFill="1" applyAlignment="1">
      <alignment horizontal="right"/>
    </xf>
    <xf numFmtId="40" fontId="6" fillId="4" borderId="0" xfId="0" applyNumberFormat="1" applyFont="1" applyFill="1" applyAlignment="1">
      <alignment horizontal="right"/>
    </xf>
    <xf numFmtId="0" fontId="6" fillId="0" borderId="1" xfId="0" applyFont="1" applyBorder="1" applyAlignment="1">
      <alignment horizontal="center"/>
    </xf>
    <xf numFmtId="0" fontId="12" fillId="0" borderId="0" xfId="0" applyFont="1" applyAlignment="1">
      <alignment horizontal="center"/>
    </xf>
    <xf numFmtId="0" fontId="7" fillId="4" borderId="3" xfId="0" applyFont="1" applyFill="1" applyBorder="1"/>
    <xf numFmtId="0" fontId="14" fillId="4" borderId="0" xfId="0" applyFont="1" applyFill="1" applyAlignment="1">
      <alignment vertical="center"/>
    </xf>
    <xf numFmtId="40" fontId="23" fillId="0" borderId="1" xfId="0" applyNumberFormat="1" applyFont="1" applyBorder="1" applyAlignment="1">
      <alignment horizontal="center"/>
    </xf>
    <xf numFmtId="38" fontId="19" fillId="3" borderId="1" xfId="2" applyNumberFormat="1" applyFont="1" applyFill="1" applyBorder="1" applyProtection="1">
      <protection locked="0"/>
    </xf>
    <xf numFmtId="38" fontId="6" fillId="2" borderId="1" xfId="2" quotePrefix="1" applyNumberFormat="1" applyFont="1" applyFill="1" applyBorder="1" applyProtection="1"/>
    <xf numFmtId="0" fontId="7" fillId="4" borderId="16" xfId="0" applyFont="1" applyFill="1" applyBorder="1" applyAlignment="1">
      <alignment horizontal="left" wrapText="1"/>
    </xf>
    <xf numFmtId="0" fontId="16" fillId="0" borderId="3" xfId="0" applyFont="1" applyBorder="1" applyAlignment="1">
      <alignment horizontal="center" vertical="top"/>
    </xf>
    <xf numFmtId="6" fontId="7" fillId="2" borderId="1" xfId="2" applyNumberFormat="1" applyFont="1" applyFill="1" applyBorder="1" applyProtection="1"/>
    <xf numFmtId="8" fontId="6" fillId="2" borderId="1" xfId="2" applyNumberFormat="1" applyFont="1" applyFill="1" applyBorder="1" applyProtection="1"/>
    <xf numFmtId="8" fontId="7" fillId="0" borderId="1" xfId="0" applyNumberFormat="1" applyFont="1" applyBorder="1" applyAlignment="1">
      <alignment horizontal="center" vertical="center"/>
    </xf>
    <xf numFmtId="8" fontId="7" fillId="0" borderId="1" xfId="0" applyNumberFormat="1" applyFont="1" applyBorder="1" applyAlignment="1">
      <alignment horizontal="center"/>
    </xf>
    <xf numFmtId="8" fontId="6" fillId="4" borderId="0" xfId="0" applyNumberFormat="1" applyFont="1" applyFill="1"/>
    <xf numFmtId="0" fontId="9" fillId="4" borderId="3" xfId="0" applyFont="1" applyFill="1" applyBorder="1"/>
    <xf numFmtId="0" fontId="7" fillId="0" borderId="0" xfId="0" applyFont="1" applyAlignment="1">
      <alignment horizontal="center" vertical="top"/>
    </xf>
    <xf numFmtId="0" fontId="16" fillId="0" borderId="3" xfId="0" applyFont="1" applyBorder="1" applyAlignment="1" applyProtection="1">
      <alignment horizontal="center" vertical="top"/>
      <protection hidden="1"/>
    </xf>
    <xf numFmtId="0" fontId="16" fillId="0" borderId="0" xfId="0" applyFont="1" applyAlignment="1" applyProtection="1">
      <alignment horizontal="center" vertical="top"/>
      <protection hidden="1"/>
    </xf>
    <xf numFmtId="0" fontId="16" fillId="0" borderId="4" xfId="0" applyFont="1" applyBorder="1" applyAlignment="1" applyProtection="1">
      <alignment horizontal="center" vertical="top"/>
      <protection hidden="1"/>
    </xf>
    <xf numFmtId="0" fontId="20" fillId="4" borderId="0" xfId="0" quotePrefix="1" applyFont="1" applyFill="1" applyAlignment="1" applyProtection="1">
      <alignment horizontal="center" wrapText="1"/>
      <protection hidden="1"/>
    </xf>
    <xf numFmtId="1" fontId="17" fillId="3" borderId="1" xfId="0" applyNumberFormat="1" applyFont="1" applyFill="1" applyBorder="1" applyAlignment="1" applyProtection="1">
      <alignment horizontal="center"/>
      <protection locked="0"/>
    </xf>
    <xf numFmtId="8" fontId="6" fillId="5" borderId="1" xfId="0" applyNumberFormat="1" applyFont="1" applyFill="1" applyBorder="1" applyAlignment="1">
      <alignment horizontal="center" vertical="center"/>
    </xf>
    <xf numFmtId="8" fontId="6" fillId="2" borderId="1" xfId="2" quotePrefix="1" applyNumberFormat="1" applyFont="1" applyFill="1" applyBorder="1" applyProtection="1"/>
    <xf numFmtId="40" fontId="19" fillId="3" borderId="1" xfId="2" applyNumberFormat="1" applyFont="1" applyFill="1" applyBorder="1" applyProtection="1">
      <protection locked="0"/>
    </xf>
    <xf numFmtId="8" fontId="7" fillId="2" borderId="1" xfId="2" applyNumberFormat="1" applyFont="1" applyFill="1" applyBorder="1" applyProtection="1"/>
    <xf numFmtId="0" fontId="5" fillId="0" borderId="4" xfId="0" applyFont="1" applyBorder="1" applyProtection="1">
      <protection hidden="1"/>
    </xf>
    <xf numFmtId="0" fontId="5" fillId="0" borderId="4" xfId="0" applyFont="1" applyBorder="1" applyAlignment="1" applyProtection="1">
      <alignment wrapText="1"/>
      <protection hidden="1"/>
    </xf>
    <xf numFmtId="0" fontId="7" fillId="4" borderId="0" xfId="0" applyFont="1" applyFill="1" applyAlignment="1">
      <alignment horizontal="left"/>
    </xf>
    <xf numFmtId="40" fontId="24" fillId="0" borderId="1" xfId="3" applyNumberFormat="1" applyFont="1" applyBorder="1"/>
    <xf numFmtId="14" fontId="24" fillId="0" borderId="1" xfId="3" applyNumberFormat="1" applyFont="1" applyBorder="1" applyAlignment="1">
      <alignment horizontal="left"/>
    </xf>
    <xf numFmtId="14" fontId="25" fillId="0" borderId="1" xfId="3" applyNumberFormat="1" applyFont="1" applyBorder="1" applyAlignment="1">
      <alignment horizontal="left"/>
    </xf>
    <xf numFmtId="40" fontId="7" fillId="0" borderId="1" xfId="0" applyNumberFormat="1" applyFont="1" applyBorder="1" applyAlignment="1">
      <alignment horizontal="right" vertical="center"/>
    </xf>
    <xf numFmtId="0" fontId="26" fillId="0" borderId="0" xfId="0" applyFont="1" applyAlignment="1">
      <alignment vertical="center"/>
    </xf>
    <xf numFmtId="2" fontId="0" fillId="0" borderId="0" xfId="0" applyNumberFormat="1" applyProtection="1">
      <protection hidden="1"/>
    </xf>
    <xf numFmtId="40" fontId="0" fillId="0" borderId="0" xfId="0" applyNumberFormat="1" applyProtection="1">
      <protection hidden="1"/>
    </xf>
    <xf numFmtId="168" fontId="7" fillId="0" borderId="0" xfId="0" applyNumberFormat="1" applyFont="1" applyAlignment="1">
      <alignment horizontal="center"/>
    </xf>
    <xf numFmtId="0" fontId="7" fillId="0" borderId="0" xfId="0" applyFont="1" applyAlignment="1">
      <alignment horizontal="left"/>
    </xf>
    <xf numFmtId="0" fontId="7" fillId="0" borderId="0" xfId="0" applyFont="1" applyAlignment="1">
      <alignment horizontal="left" wrapText="1"/>
    </xf>
    <xf numFmtId="0" fontId="18" fillId="0" borderId="0" xfId="0" applyFont="1" applyAlignment="1">
      <alignment horizontal="left" wrapText="1"/>
    </xf>
    <xf numFmtId="0" fontId="9" fillId="0" borderId="0" xfId="0" applyFont="1" applyAlignment="1" applyProtection="1">
      <alignment wrapText="1"/>
      <protection hidden="1"/>
    </xf>
    <xf numFmtId="0" fontId="20" fillId="0" borderId="0" xfId="0" quotePrefix="1" applyFont="1" applyAlignment="1" applyProtection="1">
      <alignment horizontal="center" vertical="center" wrapText="1"/>
      <protection hidden="1"/>
    </xf>
    <xf numFmtId="0" fontId="20" fillId="0" borderId="0" xfId="0" quotePrefix="1" applyFont="1" applyAlignment="1" applyProtection="1">
      <alignment wrapText="1"/>
      <protection hidden="1"/>
    </xf>
    <xf numFmtId="0" fontId="21" fillId="0" borderId="0" xfId="0" applyFont="1" applyAlignment="1">
      <alignment horizontal="right"/>
    </xf>
    <xf numFmtId="0" fontId="20" fillId="0" borderId="0" xfId="0" quotePrefix="1" applyFont="1" applyAlignment="1" applyProtection="1">
      <alignment horizontal="center" wrapText="1"/>
      <protection hidden="1"/>
    </xf>
    <xf numFmtId="0" fontId="21" fillId="0" borderId="0" xfId="0" applyFont="1" applyProtection="1">
      <protection hidden="1"/>
    </xf>
    <xf numFmtId="0" fontId="21" fillId="0" borderId="0" xfId="0" applyFont="1" applyAlignment="1" applyProtection="1">
      <alignment horizontal="right"/>
      <protection hidden="1"/>
    </xf>
    <xf numFmtId="0" fontId="21" fillId="0" borderId="0" xfId="0" applyFont="1"/>
    <xf numFmtId="0" fontId="14" fillId="0" borderId="8" xfId="0" applyFont="1" applyBorder="1" applyAlignment="1" applyProtection="1">
      <alignment horizontal="center"/>
      <protection hidden="1"/>
    </xf>
    <xf numFmtId="0" fontId="14" fillId="0" borderId="9" xfId="0" applyFont="1" applyBorder="1" applyAlignment="1" applyProtection="1">
      <alignment horizontal="center"/>
      <protection hidden="1"/>
    </xf>
    <xf numFmtId="0" fontId="6" fillId="0" borderId="0" xfId="0" applyFont="1" applyAlignment="1" applyProtection="1">
      <alignment wrapText="1"/>
      <protection hidden="1"/>
    </xf>
    <xf numFmtId="167" fontId="19" fillId="3" borderId="1" xfId="2" applyNumberFormat="1" applyFont="1" applyFill="1" applyBorder="1" applyProtection="1">
      <protection locked="0"/>
    </xf>
    <xf numFmtId="167" fontId="7" fillId="2" borderId="1" xfId="2" applyNumberFormat="1" applyFont="1" applyFill="1" applyBorder="1" applyProtection="1"/>
    <xf numFmtId="14" fontId="28" fillId="0" borderId="0" xfId="0" applyNumberFormat="1" applyFont="1" applyProtection="1">
      <protection hidden="1"/>
    </xf>
    <xf numFmtId="0" fontId="29" fillId="4" borderId="6" xfId="0" applyFont="1" applyFill="1" applyBorder="1" applyAlignment="1">
      <alignment horizontal="left"/>
    </xf>
    <xf numFmtId="0" fontId="29" fillId="4" borderId="2" xfId="0" applyFont="1" applyFill="1" applyBorder="1" applyAlignment="1">
      <alignment horizontal="left"/>
    </xf>
    <xf numFmtId="40" fontId="27" fillId="4" borderId="2" xfId="0" applyNumberFormat="1" applyFont="1" applyFill="1" applyBorder="1"/>
    <xf numFmtId="40" fontId="29" fillId="4" borderId="2" xfId="0" applyNumberFormat="1" applyFont="1" applyFill="1" applyBorder="1"/>
    <xf numFmtId="0" fontId="27" fillId="4" borderId="2" xfId="0" applyFont="1" applyFill="1" applyBorder="1"/>
    <xf numFmtId="14" fontId="27" fillId="4" borderId="5" xfId="0" applyNumberFormat="1" applyFont="1" applyFill="1" applyBorder="1"/>
    <xf numFmtId="0" fontId="27" fillId="0" borderId="0" xfId="0" applyFont="1"/>
    <xf numFmtId="0" fontId="28" fillId="0" borderId="0" xfId="0" applyFont="1" applyProtection="1">
      <protection hidden="1"/>
    </xf>
    <xf numFmtId="0" fontId="14" fillId="0" borderId="0" xfId="0" applyFont="1" applyProtection="1">
      <protection hidden="1"/>
    </xf>
    <xf numFmtId="0" fontId="14" fillId="0" borderId="4" xfId="0" applyFont="1" applyBorder="1" applyProtection="1">
      <protection hidden="1"/>
    </xf>
    <xf numFmtId="2" fontId="7" fillId="3" borderId="1" xfId="2" applyNumberFormat="1" applyFont="1" applyFill="1" applyBorder="1" applyProtection="1">
      <protection locked="0"/>
    </xf>
    <xf numFmtId="40" fontId="24" fillId="0" borderId="1" xfId="3" applyNumberFormat="1" applyFont="1" applyBorder="1" applyAlignment="1">
      <alignment horizontal="center"/>
    </xf>
    <xf numFmtId="14" fontId="24" fillId="0" borderId="1" xfId="3" applyNumberFormat="1" applyFont="1" applyBorder="1" applyAlignment="1">
      <alignment horizontal="center"/>
    </xf>
    <xf numFmtId="14" fontId="25" fillId="0" borderId="1" xfId="3" applyNumberFormat="1" applyFont="1" applyBorder="1" applyAlignment="1">
      <alignment horizontal="center"/>
    </xf>
    <xf numFmtId="40" fontId="7" fillId="0" borderId="1" xfId="0" applyNumberFormat="1" applyFont="1" applyBorder="1" applyAlignment="1">
      <alignment horizontal="center"/>
    </xf>
    <xf numFmtId="0" fontId="13" fillId="0" borderId="0" xfId="0" applyFont="1" applyAlignment="1" applyProtection="1">
      <alignment horizontal="center"/>
      <protection hidden="1"/>
    </xf>
    <xf numFmtId="0" fontId="14" fillId="0" borderId="7" xfId="0" applyFont="1" applyBorder="1" applyAlignment="1" applyProtection="1">
      <alignment horizontal="center"/>
      <protection hidden="1"/>
    </xf>
    <xf numFmtId="0" fontId="14" fillId="0" borderId="8" xfId="0" applyFont="1" applyBorder="1" applyAlignment="1" applyProtection="1">
      <alignment horizontal="center"/>
      <protection hidden="1"/>
    </xf>
    <xf numFmtId="0" fontId="14" fillId="0" borderId="9" xfId="0" applyFont="1" applyBorder="1" applyAlignment="1" applyProtection="1">
      <alignment horizontal="center"/>
      <protection hidden="1"/>
    </xf>
    <xf numFmtId="0" fontId="11" fillId="0" borderId="0" xfId="1" applyFont="1" applyAlignment="1" applyProtection="1">
      <alignment horizontal="center" wrapText="1"/>
      <protection hidden="1"/>
    </xf>
    <xf numFmtId="0" fontId="11" fillId="0" borderId="0" xfId="1" applyFont="1" applyBorder="1" applyAlignment="1" applyProtection="1">
      <alignment horizontal="center"/>
      <protection hidden="1"/>
    </xf>
    <xf numFmtId="0" fontId="11" fillId="0" borderId="4" xfId="1" applyFont="1" applyBorder="1" applyAlignment="1" applyProtection="1">
      <alignment horizontal="center"/>
      <protection hidden="1"/>
    </xf>
    <xf numFmtId="0" fontId="7" fillId="0" borderId="0" xfId="0" applyFont="1" applyAlignment="1" applyProtection="1">
      <alignment horizontal="left" vertical="top" wrapText="1"/>
      <protection hidden="1"/>
    </xf>
    <xf numFmtId="0" fontId="7" fillId="0" borderId="4" xfId="0" applyFont="1" applyBorder="1" applyAlignment="1" applyProtection="1">
      <alignment horizontal="left" vertical="top" wrapText="1"/>
      <protection hidden="1"/>
    </xf>
    <xf numFmtId="0" fontId="6" fillId="0" borderId="0" xfId="0" applyFont="1" applyAlignment="1" applyProtection="1">
      <alignment wrapText="1"/>
      <protection hidden="1"/>
    </xf>
    <xf numFmtId="0" fontId="7" fillId="0" borderId="0" xfId="0" applyFont="1" applyAlignment="1" applyProtection="1">
      <alignment wrapText="1"/>
      <protection hidden="1"/>
    </xf>
    <xf numFmtId="0" fontId="7" fillId="0" borderId="4" xfId="0" applyFont="1" applyBorder="1" applyAlignment="1" applyProtection="1">
      <alignment wrapText="1"/>
      <protection hidden="1"/>
    </xf>
    <xf numFmtId="0" fontId="11" fillId="0" borderId="2" xfId="1" applyFont="1" applyBorder="1" applyAlignment="1" applyProtection="1">
      <alignment horizontal="center" wrapText="1"/>
      <protection hidden="1"/>
    </xf>
    <xf numFmtId="0" fontId="11" fillId="0" borderId="5" xfId="1" applyFont="1" applyBorder="1" applyAlignment="1" applyProtection="1">
      <alignment horizontal="center" wrapText="1"/>
      <protection hidden="1"/>
    </xf>
    <xf numFmtId="0" fontId="12" fillId="0" borderId="0" xfId="0" applyFont="1" applyAlignment="1">
      <alignment horizontal="center"/>
    </xf>
    <xf numFmtId="0" fontId="16" fillId="4" borderId="0" xfId="0" applyFont="1" applyFill="1" applyAlignment="1">
      <alignment horizontal="center" wrapText="1"/>
    </xf>
    <xf numFmtId="0" fontId="16" fillId="4" borderId="2" xfId="0" applyFont="1" applyFill="1" applyBorder="1" applyAlignment="1">
      <alignment horizontal="center" wrapText="1"/>
    </xf>
    <xf numFmtId="0" fontId="7" fillId="4" borderId="0" xfId="0" applyFont="1" applyFill="1" applyAlignment="1">
      <alignment horizontal="right"/>
    </xf>
    <xf numFmtId="0" fontId="7" fillId="4" borderId="4" xfId="0" applyFont="1" applyFill="1" applyBorder="1" applyAlignment="1">
      <alignment horizontal="right"/>
    </xf>
    <xf numFmtId="0" fontId="6" fillId="4" borderId="0" xfId="0" applyFont="1" applyFill="1" applyAlignment="1">
      <alignment horizontal="left"/>
    </xf>
    <xf numFmtId="0" fontId="13" fillId="4" borderId="0" xfId="0" applyFont="1" applyFill="1" applyAlignment="1" applyProtection="1">
      <alignment horizontal="center"/>
      <protection hidden="1"/>
    </xf>
    <xf numFmtId="0" fontId="7" fillId="4" borderId="0" xfId="0" applyFont="1" applyFill="1" applyAlignment="1">
      <alignment horizontal="left" wrapText="1"/>
    </xf>
    <xf numFmtId="0" fontId="16" fillId="0" borderId="3" xfId="0" applyFont="1" applyBorder="1" applyAlignment="1" applyProtection="1">
      <alignment horizontal="center" vertical="top"/>
      <protection hidden="1"/>
    </xf>
    <xf numFmtId="0" fontId="16" fillId="0" borderId="0" xfId="0" applyFont="1" applyAlignment="1" applyProtection="1">
      <alignment horizontal="center" vertical="top"/>
      <protection hidden="1"/>
    </xf>
    <xf numFmtId="0" fontId="16" fillId="0" borderId="4" xfId="0" applyFont="1" applyBorder="1" applyAlignment="1" applyProtection="1">
      <alignment horizontal="center" vertical="top"/>
      <protection hidden="1"/>
    </xf>
    <xf numFmtId="0" fontId="17" fillId="3" borderId="18" xfId="0" applyFont="1" applyFill="1" applyBorder="1" applyAlignment="1" applyProtection="1">
      <alignment horizontal="left"/>
      <protection locked="0"/>
    </xf>
    <xf numFmtId="0" fontId="17" fillId="3" borderId="19" xfId="0" applyFont="1" applyFill="1" applyBorder="1" applyAlignment="1" applyProtection="1">
      <alignment horizontal="left"/>
      <protection locked="0"/>
    </xf>
    <xf numFmtId="0" fontId="17" fillId="3" borderId="17" xfId="0" applyFont="1" applyFill="1" applyBorder="1" applyAlignment="1" applyProtection="1">
      <alignment horizontal="left"/>
      <protection locked="0"/>
    </xf>
    <xf numFmtId="0" fontId="7" fillId="4" borderId="0" xfId="0" applyFont="1" applyFill="1" applyAlignment="1">
      <alignment horizontal="right" wrapText="1"/>
    </xf>
    <xf numFmtId="43" fontId="11" fillId="0" borderId="0" xfId="1" applyNumberFormat="1" applyFont="1" applyAlignment="1" applyProtection="1">
      <alignment horizontal="center"/>
      <protection hidden="1"/>
    </xf>
    <xf numFmtId="0" fontId="9" fillId="0" borderId="0" xfId="0" applyFont="1" applyAlignment="1">
      <alignment horizontal="center"/>
    </xf>
    <xf numFmtId="0" fontId="13" fillId="0" borderId="10" xfId="0" applyFont="1" applyBorder="1" applyAlignment="1">
      <alignment horizontal="center"/>
    </xf>
    <xf numFmtId="0" fontId="13" fillId="0" borderId="11" xfId="0" applyFont="1" applyBorder="1" applyAlignment="1">
      <alignment horizontal="center"/>
    </xf>
    <xf numFmtId="0" fontId="13" fillId="0" borderId="12" xfId="0" applyFont="1" applyBorder="1" applyAlignment="1">
      <alignment horizontal="center"/>
    </xf>
    <xf numFmtId="0" fontId="7" fillId="0" borderId="13" xfId="0" applyFont="1" applyBorder="1" applyAlignment="1">
      <alignment wrapText="1"/>
    </xf>
    <xf numFmtId="0" fontId="7" fillId="0" borderId="14" xfId="0" applyFont="1" applyBorder="1" applyAlignment="1">
      <alignment wrapText="1"/>
    </xf>
    <xf numFmtId="0" fontId="7" fillId="0" borderId="15" xfId="0" applyFont="1" applyBorder="1" applyAlignment="1">
      <alignment wrapText="1"/>
    </xf>
    <xf numFmtId="0" fontId="10" fillId="0" borderId="0" xfId="1" applyFont="1" applyBorder="1" applyAlignment="1" applyProtection="1">
      <alignment horizontal="left"/>
    </xf>
    <xf numFmtId="0" fontId="10" fillId="0" borderId="0" xfId="1" applyFont="1" applyAlignment="1" applyProtection="1">
      <alignment horizontal="center" wrapText="1"/>
      <protection hidden="1"/>
    </xf>
    <xf numFmtId="0" fontId="10" fillId="0" borderId="0" xfId="1" applyFont="1" applyAlignment="1" applyProtection="1">
      <alignment horizontal="center"/>
    </xf>
  </cellXfs>
  <cellStyles count="4">
    <cellStyle name="Comma" xfId="2" builtinId="3"/>
    <cellStyle name="Hyperlink" xfId="1" builtinId="8"/>
    <cellStyle name="Normal" xfId="0" builtinId="0"/>
    <cellStyle name="Normal 2" xfId="3" xr:uid="{34F3B149-859E-42DF-B09F-3F86727BBD94}"/>
  </cellStyles>
  <dxfs count="0"/>
  <tableStyles count="0" defaultTableStyle="TableStyleMedium2" defaultPivotStyle="PivotStyleLight16"/>
  <colors>
    <mruColors>
      <color rgb="FFF7E967"/>
      <color rgb="FFFFFFCC"/>
      <color rgb="FFFEFCE6"/>
      <color rgb="FFD1E5A3"/>
      <color rgb="FFA9CF54"/>
      <color rgb="FF70B7BA"/>
      <color rgb="FF1A3536"/>
      <color rgb="FF0000FF"/>
      <color rgb="FF316365"/>
      <color rgb="FF3D4C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Assessments@FDIC.gov" TargetMode="Externa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ecfr.gov/current/title-12/chapter-III/subchapter-B/part-327/subpart-A/section-327.7" TargetMode="Externa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
  <sheetViews>
    <sheetView showGridLines="0" zoomScale="90" zoomScaleNormal="90" workbookViewId="0">
      <selection activeCell="B3" sqref="B3:J3"/>
    </sheetView>
  </sheetViews>
  <sheetFormatPr defaultRowHeight="13.2"/>
  <cols>
    <col min="2" max="2" width="3.33203125" customWidth="1"/>
  </cols>
  <sheetData>
    <row r="1" spans="1:11" s="7" customFormat="1" ht="20.399999999999999">
      <c r="A1" s="162" t="s">
        <v>38</v>
      </c>
      <c r="B1" s="162"/>
      <c r="C1" s="162"/>
      <c r="D1" s="162"/>
      <c r="E1" s="162"/>
      <c r="F1" s="162"/>
      <c r="G1" s="162"/>
      <c r="H1" s="162"/>
      <c r="I1" s="162"/>
      <c r="J1" s="162"/>
      <c r="K1" s="162"/>
    </row>
    <row r="3" spans="1:11" ht="20.399999999999999">
      <c r="B3" s="163" t="s">
        <v>8</v>
      </c>
      <c r="C3" s="164"/>
      <c r="D3" s="164"/>
      <c r="E3" s="164"/>
      <c r="F3" s="164"/>
      <c r="G3" s="164"/>
      <c r="H3" s="164"/>
      <c r="I3" s="164"/>
      <c r="J3" s="165"/>
    </row>
    <row r="4" spans="1:11" ht="12" customHeight="1">
      <c r="B4" s="3"/>
      <c r="C4" s="24"/>
      <c r="D4" s="24"/>
      <c r="E4" s="24"/>
      <c r="F4" s="24"/>
      <c r="G4" s="24"/>
      <c r="H4" s="24"/>
      <c r="I4" s="24"/>
      <c r="J4" s="119"/>
    </row>
    <row r="5" spans="1:11" ht="79.2" customHeight="1">
      <c r="B5" s="3"/>
      <c r="C5" s="169" t="s">
        <v>65</v>
      </c>
      <c r="D5" s="169"/>
      <c r="E5" s="169"/>
      <c r="F5" s="169"/>
      <c r="G5" s="169"/>
      <c r="H5" s="169"/>
      <c r="I5" s="169"/>
      <c r="J5" s="170"/>
    </row>
    <row r="6" spans="1:11" ht="16.8">
      <c r="B6" s="3"/>
      <c r="C6" s="171" t="s">
        <v>35</v>
      </c>
      <c r="D6" s="172"/>
      <c r="E6" s="172"/>
      <c r="F6" s="172"/>
      <c r="G6" s="172"/>
      <c r="H6" s="172"/>
      <c r="I6" s="172"/>
      <c r="J6" s="173"/>
    </row>
    <row r="7" spans="1:11" ht="6.6" customHeight="1">
      <c r="B7" s="3"/>
      <c r="C7" s="27"/>
      <c r="D7" s="27"/>
      <c r="E7" s="27"/>
      <c r="F7" s="27"/>
      <c r="G7" s="27"/>
      <c r="H7" s="27"/>
      <c r="I7" s="27"/>
      <c r="J7" s="29"/>
    </row>
    <row r="8" spans="1:11" ht="270.60000000000002" customHeight="1">
      <c r="B8" s="3"/>
      <c r="C8" s="169" t="s">
        <v>97</v>
      </c>
      <c r="D8" s="169"/>
      <c r="E8" s="169"/>
      <c r="F8" s="169"/>
      <c r="G8" s="169"/>
      <c r="H8" s="169"/>
      <c r="I8" s="169"/>
      <c r="J8" s="170"/>
    </row>
    <row r="9" spans="1:11" ht="19.2">
      <c r="B9" s="3"/>
      <c r="C9" s="167"/>
      <c r="D9" s="167"/>
      <c r="E9" s="167"/>
      <c r="F9" s="167"/>
      <c r="G9" s="167"/>
      <c r="H9" s="167"/>
      <c r="I9" s="167"/>
      <c r="J9" s="168"/>
    </row>
    <row r="10" spans="1:11" ht="19.2">
      <c r="B10" s="3"/>
      <c r="C10" s="34"/>
      <c r="D10" s="34"/>
      <c r="E10" s="34"/>
      <c r="F10" s="34"/>
      <c r="G10" s="34"/>
      <c r="H10" s="34"/>
      <c r="I10" s="34"/>
      <c r="J10" s="120"/>
    </row>
    <row r="11" spans="1:11" ht="19.2">
      <c r="B11" s="4"/>
      <c r="C11" s="174"/>
      <c r="D11" s="174"/>
      <c r="E11" s="174"/>
      <c r="F11" s="174"/>
      <c r="G11" s="174"/>
      <c r="H11" s="174"/>
      <c r="I11" s="174"/>
      <c r="J11" s="175"/>
    </row>
    <row r="12" spans="1:11" ht="19.2">
      <c r="B12" s="2"/>
      <c r="C12" s="35"/>
      <c r="D12" s="35"/>
      <c r="E12" s="35"/>
      <c r="F12" s="35"/>
      <c r="G12" s="35"/>
      <c r="H12" s="35"/>
      <c r="I12" s="35"/>
      <c r="J12" s="35"/>
    </row>
    <row r="13" spans="1:11" ht="19.2">
      <c r="B13" s="2"/>
      <c r="C13" s="166" t="s">
        <v>9</v>
      </c>
      <c r="D13" s="166"/>
      <c r="E13" s="166"/>
      <c r="F13" s="166"/>
      <c r="G13" s="166"/>
      <c r="H13" s="166"/>
      <c r="I13" s="166"/>
      <c r="J13" s="166"/>
    </row>
  </sheetData>
  <sheetProtection algorithmName="SHA-512" hashValue="0QSjdpHnbh0P6hspKmc/64VsZkoZlpyejFOCAHd41nKOumOK8JfHGqpSdXYZMD3tQZKdBOcH8hLSaQfliZQNsg==" saltValue="ofsndXbrTCSxV2i2j9ztrg==" spinCount="100000" sheet="1" objects="1" scenarios="1"/>
  <customSheetViews>
    <customSheetView guid="{48AECDDD-99F3-4BC4-B449-B511163FE126}" scale="90" showGridLines="0">
      <pageMargins left="0.7" right="0.7" top="0.75" bottom="0.75" header="0.3" footer="0.3"/>
      <pageSetup orientation="portrait" r:id="rId1"/>
      <headerFooter>
        <oddHeader>&amp;C&amp;"Source Sans Pro SemiBold"&amp;12&amp;K000000NONPUBLIC//FDIC BUSINESS&amp;1#</oddHeader>
      </headerFooter>
    </customSheetView>
  </customSheetViews>
  <mergeCells count="8">
    <mergeCell ref="A1:K1"/>
    <mergeCell ref="B3:J3"/>
    <mergeCell ref="C13:J13"/>
    <mergeCell ref="C9:J9"/>
    <mergeCell ref="C5:J5"/>
    <mergeCell ref="C6:J6"/>
    <mergeCell ref="C8:J8"/>
    <mergeCell ref="C11:J11"/>
  </mergeCells>
  <hyperlinks>
    <hyperlink ref="C13:J13" location="'Contact Information'!A1" tooltip="Click here to see contact information." display="Questions/Comments/Problems?" xr:uid="{00000000-0004-0000-0000-000000000000}"/>
  </hyperlinks>
  <pageMargins left="0.7" right="0.7" top="0.75" bottom="0.75" header="0.3" footer="0.3"/>
  <pageSetup orientation="portrait" r:id="rId2"/>
  <headerFooter>
    <oddHeader>&amp;C&amp;"Source Sans Pro SemiBold"&amp;12&amp;K000000NONPUBLIC//FDIC BUSINESS&amp;1#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31"/>
    <pageSetUpPr fitToPage="1"/>
  </sheetPr>
  <dimension ref="A1:W83"/>
  <sheetViews>
    <sheetView tabSelected="1" zoomScale="85" zoomScaleNormal="85" workbookViewId="0">
      <selection sqref="A1:I1"/>
    </sheetView>
  </sheetViews>
  <sheetFormatPr defaultColWidth="9.109375" defaultRowHeight="13.2"/>
  <cols>
    <col min="1" max="1" width="25.6640625" style="7" customWidth="1"/>
    <col min="2" max="2" width="13.5546875" style="7" customWidth="1"/>
    <col min="3" max="3" width="22.6640625" style="7" customWidth="1"/>
    <col min="4" max="6" width="19.5546875" style="7" customWidth="1"/>
    <col min="7" max="7" width="12.5546875" style="7" customWidth="1"/>
    <col min="8" max="8" width="21.109375" style="7" bestFit="1" customWidth="1"/>
    <col min="9" max="12" width="21.33203125" style="7" customWidth="1"/>
    <col min="13" max="13" width="7.88671875" style="7" bestFit="1" customWidth="1"/>
    <col min="14" max="15" width="5.5546875" style="7" bestFit="1" customWidth="1"/>
    <col min="16" max="16" width="6.6640625" style="7" bestFit="1" customWidth="1"/>
    <col min="17" max="16384" width="9.109375" style="7"/>
  </cols>
  <sheetData>
    <row r="1" spans="1:21" ht="20.399999999999999">
      <c r="A1" s="182" t="s">
        <v>38</v>
      </c>
      <c r="B1" s="182"/>
      <c r="C1" s="182"/>
      <c r="D1" s="182"/>
      <c r="E1" s="182"/>
      <c r="F1" s="182"/>
      <c r="G1" s="182"/>
      <c r="H1" s="182"/>
      <c r="I1" s="182"/>
      <c r="J1" s="141"/>
      <c r="K1" s="142"/>
    </row>
    <row r="2" spans="1:21" ht="20.399999999999999">
      <c r="A2" s="97" t="s">
        <v>15</v>
      </c>
      <c r="B2" s="36"/>
      <c r="C2" s="36"/>
      <c r="D2" s="37"/>
      <c r="E2" s="37"/>
      <c r="F2" s="37"/>
      <c r="G2" s="37"/>
      <c r="H2" s="37"/>
      <c r="I2" s="37"/>
      <c r="J2" s="56"/>
      <c r="K2" s="56"/>
      <c r="L2" s="56"/>
      <c r="M2" s="56"/>
      <c r="N2" s="56"/>
      <c r="O2" s="2"/>
      <c r="P2" s="2"/>
      <c r="Q2" s="2"/>
      <c r="R2" s="2"/>
      <c r="S2" s="2"/>
    </row>
    <row r="3" spans="1:21" ht="39" customHeight="1">
      <c r="A3" s="183" t="s">
        <v>57</v>
      </c>
      <c r="B3" s="183"/>
      <c r="C3" s="183"/>
      <c r="D3" s="183"/>
      <c r="E3" s="183"/>
      <c r="F3" s="183"/>
      <c r="G3" s="183"/>
      <c r="H3" s="183"/>
      <c r="I3" s="183"/>
      <c r="J3" s="131"/>
      <c r="K3" s="131"/>
      <c r="L3" s="131"/>
      <c r="M3" s="131"/>
      <c r="N3" s="131"/>
      <c r="O3" s="8"/>
      <c r="P3" s="8"/>
      <c r="Q3" s="8"/>
      <c r="R3" s="8"/>
      <c r="S3" s="8"/>
    </row>
    <row r="4" spans="1:21" ht="10.35" customHeight="1" thickBot="1">
      <c r="A4" s="101"/>
      <c r="B4" s="101"/>
      <c r="C4" s="101"/>
      <c r="D4" s="101"/>
      <c r="E4" s="101"/>
      <c r="F4" s="101"/>
      <c r="G4" s="101"/>
      <c r="H4" s="101"/>
      <c r="I4" s="101"/>
      <c r="J4" s="131"/>
      <c r="K4" s="131"/>
      <c r="L4" s="131"/>
      <c r="M4" s="131"/>
      <c r="N4" s="131"/>
      <c r="O4" s="8"/>
      <c r="P4" s="8"/>
      <c r="Q4" s="8"/>
      <c r="R4" s="8"/>
      <c r="S4" s="8"/>
    </row>
    <row r="5" spans="1:21" ht="7.5" customHeight="1">
      <c r="A5" s="85"/>
      <c r="B5" s="85"/>
      <c r="C5" s="85"/>
      <c r="D5" s="85"/>
      <c r="E5" s="85"/>
      <c r="F5" s="85"/>
      <c r="G5" s="85"/>
      <c r="H5" s="85"/>
      <c r="I5" s="85"/>
      <c r="J5" s="131"/>
      <c r="K5" s="131"/>
      <c r="L5" s="131"/>
      <c r="M5" s="131"/>
      <c r="N5" s="131"/>
      <c r="O5" s="8"/>
      <c r="P5" s="8"/>
      <c r="Q5" s="8"/>
      <c r="R5" s="8"/>
      <c r="S5" s="8"/>
    </row>
    <row r="6" spans="1:21" ht="19.350000000000001" customHeight="1">
      <c r="A6" s="90" t="s">
        <v>34</v>
      </c>
      <c r="B6" s="187"/>
      <c r="C6" s="188"/>
      <c r="D6" s="189"/>
      <c r="E6" s="108"/>
      <c r="F6" s="90" t="s">
        <v>29</v>
      </c>
      <c r="G6" s="114"/>
      <c r="H6" s="38"/>
      <c r="I6" s="39"/>
      <c r="J6" s="132"/>
      <c r="K6" s="132"/>
      <c r="L6" s="132"/>
      <c r="M6" s="132"/>
      <c r="N6" s="132"/>
      <c r="O6" s="8"/>
      <c r="P6" s="8"/>
      <c r="Q6" s="9"/>
      <c r="R6" s="8"/>
      <c r="S6" s="8"/>
    </row>
    <row r="7" spans="1:21" ht="19.2">
      <c r="A7" s="90" t="s">
        <v>55</v>
      </c>
      <c r="B7" s="89">
        <v>45930</v>
      </c>
      <c r="C7" s="92"/>
      <c r="D7" s="92"/>
      <c r="E7" s="38"/>
      <c r="F7" s="90" t="s">
        <v>72</v>
      </c>
      <c r="G7" s="81" t="str">
        <f>LOOKUP(B7,B38:B70,A38:A70)</f>
        <v>FY-1</v>
      </c>
      <c r="H7" s="38"/>
      <c r="I7" s="40"/>
      <c r="J7" s="133"/>
      <c r="K7" s="133"/>
      <c r="L7" s="133"/>
      <c r="M7" s="133"/>
      <c r="N7" s="133"/>
      <c r="O7" s="8"/>
      <c r="P7" s="8"/>
      <c r="Q7" s="8"/>
      <c r="R7" s="8"/>
      <c r="S7" s="8"/>
    </row>
    <row r="8" spans="1:21" ht="15">
      <c r="A8" s="38"/>
      <c r="B8" s="38"/>
      <c r="C8" s="38"/>
      <c r="D8" s="177" t="s">
        <v>50</v>
      </c>
      <c r="E8" s="38"/>
      <c r="F8" s="177" t="s">
        <v>51</v>
      </c>
      <c r="G8" s="38"/>
      <c r="H8" s="177" t="s">
        <v>44</v>
      </c>
      <c r="I8" s="40"/>
      <c r="J8" s="133"/>
      <c r="K8" s="133"/>
      <c r="L8" s="133"/>
      <c r="M8" s="133"/>
      <c r="N8" s="133"/>
      <c r="O8" s="8"/>
      <c r="P8" s="8"/>
      <c r="Q8" s="8"/>
      <c r="R8" s="8"/>
      <c r="S8" s="8"/>
    </row>
    <row r="9" spans="1:21" ht="24.6" customHeight="1">
      <c r="A9" s="38"/>
      <c r="B9" s="37"/>
      <c r="C9" s="38"/>
      <c r="D9" s="178"/>
      <c r="E9" s="37"/>
      <c r="F9" s="178"/>
      <c r="G9" s="37"/>
      <c r="H9" s="177"/>
      <c r="I9" s="40"/>
      <c r="J9" s="133"/>
      <c r="K9" s="133"/>
      <c r="L9" s="133"/>
      <c r="M9" s="133"/>
      <c r="N9" s="133"/>
      <c r="O9" s="8"/>
      <c r="P9" s="8"/>
      <c r="Q9" s="8"/>
      <c r="R9" s="8"/>
      <c r="S9" s="8"/>
    </row>
    <row r="10" spans="1:21" ht="17.100000000000001" customHeight="1">
      <c r="A10" s="179" t="s">
        <v>52</v>
      </c>
      <c r="B10" s="179"/>
      <c r="C10" s="180"/>
      <c r="D10" s="99">
        <v>0</v>
      </c>
      <c r="E10" s="41"/>
      <c r="F10" s="99">
        <v>0</v>
      </c>
      <c r="G10" s="41"/>
      <c r="H10" s="42"/>
      <c r="I10" s="42"/>
      <c r="J10" s="33"/>
      <c r="K10" s="33"/>
      <c r="L10" s="33"/>
      <c r="M10" s="33"/>
      <c r="N10" s="33"/>
      <c r="O10" s="8"/>
      <c r="P10" s="8"/>
      <c r="Q10" s="8"/>
      <c r="R10" s="8"/>
      <c r="S10" s="8"/>
    </row>
    <row r="11" spans="1:21" ht="16.95" customHeight="1">
      <c r="A11" s="179" t="s">
        <v>53</v>
      </c>
      <c r="B11" s="179"/>
      <c r="C11" s="180"/>
      <c r="D11" s="99">
        <v>0</v>
      </c>
      <c r="E11" s="41"/>
      <c r="F11" s="99">
        <v>0</v>
      </c>
      <c r="G11" s="41"/>
      <c r="H11" s="42"/>
      <c r="I11" s="42"/>
      <c r="J11" s="33"/>
      <c r="K11" s="33"/>
      <c r="L11" s="33"/>
      <c r="M11" s="33"/>
      <c r="N11" s="33"/>
      <c r="O11" s="8"/>
      <c r="P11" s="8"/>
      <c r="Q11" s="8"/>
      <c r="R11" s="8"/>
      <c r="S11" s="8"/>
    </row>
    <row r="12" spans="1:21" ht="16.8">
      <c r="A12" s="179" t="s">
        <v>54</v>
      </c>
      <c r="B12" s="179"/>
      <c r="C12" s="180"/>
      <c r="D12" s="99">
        <v>0</v>
      </c>
      <c r="E12" s="41"/>
      <c r="F12" s="99">
        <v>0</v>
      </c>
      <c r="G12" s="41"/>
      <c r="H12" s="43"/>
      <c r="I12" s="42"/>
      <c r="J12" s="33"/>
      <c r="K12" s="33"/>
      <c r="L12" s="33"/>
      <c r="M12" s="33"/>
      <c r="N12" s="33"/>
      <c r="O12" s="8"/>
      <c r="P12" s="8"/>
      <c r="Q12" s="8"/>
      <c r="R12" s="8"/>
      <c r="S12" s="8"/>
    </row>
    <row r="13" spans="1:21" ht="27.75" customHeight="1">
      <c r="A13" s="179" t="s">
        <v>56</v>
      </c>
      <c r="B13" s="179"/>
      <c r="C13" s="180"/>
      <c r="D13" s="103">
        <f>D10-D11-D12</f>
        <v>0</v>
      </c>
      <c r="E13" s="41"/>
      <c r="F13" s="103">
        <f>F10-F11-F12</f>
        <v>0</v>
      </c>
      <c r="G13" s="41"/>
      <c r="H13" s="100">
        <f>IF(D13=F13,0,F13-D13)</f>
        <v>0</v>
      </c>
      <c r="I13" s="44" t="str">
        <f>IF(D13=F13, "No change in assessment base","Difference in Base Amounts")</f>
        <v>No change in assessment base</v>
      </c>
      <c r="J13" s="134"/>
      <c r="K13" s="134"/>
      <c r="L13" s="134"/>
      <c r="M13" s="134"/>
      <c r="N13" s="134"/>
      <c r="Q13" s="8"/>
      <c r="R13" s="8"/>
      <c r="S13" s="8"/>
      <c r="U13" s="6"/>
    </row>
    <row r="14" spans="1:21" ht="10.5" customHeight="1">
      <c r="A14" s="41"/>
      <c r="B14" s="41"/>
      <c r="C14" s="41"/>
      <c r="D14" s="41"/>
      <c r="E14" s="41"/>
      <c r="F14" s="41"/>
      <c r="G14" s="41"/>
      <c r="H14" s="43"/>
      <c r="I14" s="45"/>
      <c r="J14" s="135"/>
      <c r="K14" s="135"/>
      <c r="L14" s="135"/>
      <c r="M14" s="135"/>
      <c r="N14" s="135"/>
      <c r="Q14" s="8"/>
      <c r="R14" s="8"/>
      <c r="S14" s="8"/>
      <c r="U14" s="6"/>
    </row>
    <row r="15" spans="1:21" ht="10.5" customHeight="1">
      <c r="A15" s="41"/>
      <c r="B15" s="41"/>
      <c r="C15" s="41"/>
      <c r="D15" s="41"/>
      <c r="E15" s="41"/>
      <c r="F15" s="41"/>
      <c r="G15" s="41"/>
      <c r="H15" s="46"/>
      <c r="I15" s="47"/>
      <c r="J15" s="136"/>
      <c r="K15" s="136"/>
      <c r="L15" s="136"/>
      <c r="M15" s="136"/>
      <c r="N15" s="136"/>
      <c r="O15" s="8"/>
      <c r="P15" s="8"/>
      <c r="Q15" s="8"/>
      <c r="R15" s="8"/>
      <c r="S15" s="8"/>
      <c r="U15" s="6"/>
    </row>
    <row r="16" spans="1:21" ht="16.8">
      <c r="A16" s="41"/>
      <c r="B16" s="41"/>
      <c r="C16" s="91" t="s">
        <v>36</v>
      </c>
      <c r="D16" s="144">
        <v>0</v>
      </c>
      <c r="E16" s="41"/>
      <c r="F16" s="144">
        <v>0</v>
      </c>
      <c r="G16" s="41"/>
      <c r="H16" s="48">
        <f>IF(D16=F16,0,F16-D16)</f>
        <v>0</v>
      </c>
      <c r="I16" s="113" t="str">
        <f>IF(D16=F16, "No change in rates", "Difference in FDIC Rate")</f>
        <v>No change in rates</v>
      </c>
      <c r="J16" s="137"/>
      <c r="K16" s="137"/>
      <c r="L16" s="137"/>
      <c r="M16" s="137"/>
      <c r="N16" s="137"/>
      <c r="O16" s="8"/>
      <c r="P16" s="8"/>
      <c r="Q16" s="8"/>
      <c r="R16" s="8"/>
      <c r="S16" s="8"/>
    </row>
    <row r="17" spans="1:21" ht="6.75" customHeight="1">
      <c r="A17" s="41"/>
      <c r="B17" s="41"/>
      <c r="C17" s="41"/>
      <c r="D17" s="41"/>
      <c r="E17" s="41"/>
      <c r="F17" s="41"/>
      <c r="G17" s="41"/>
      <c r="H17" s="43"/>
      <c r="I17" s="49"/>
      <c r="J17" s="138"/>
      <c r="K17" s="138"/>
      <c r="L17" s="138"/>
      <c r="M17" s="138"/>
      <c r="N17" s="138"/>
      <c r="O17" s="8"/>
      <c r="P17" s="8"/>
      <c r="Q17" s="8"/>
      <c r="R17" s="8"/>
      <c r="S17" s="8"/>
      <c r="U17" s="6"/>
    </row>
    <row r="18" spans="1:21" ht="16.8">
      <c r="A18" s="43"/>
      <c r="B18" s="43"/>
      <c r="C18" s="43"/>
      <c r="D18" s="41"/>
      <c r="E18" s="41"/>
      <c r="F18" s="41"/>
      <c r="G18" s="41"/>
      <c r="H18" s="46" t="s">
        <v>33</v>
      </c>
      <c r="I18" s="50"/>
      <c r="J18" s="139"/>
      <c r="K18" s="139"/>
      <c r="L18" s="139"/>
      <c r="M18" s="139"/>
      <c r="N18" s="139"/>
      <c r="O18" s="8"/>
      <c r="P18" s="8"/>
      <c r="Q18" s="8"/>
      <c r="R18" s="8"/>
      <c r="S18" s="8"/>
    </row>
    <row r="19" spans="1:21" ht="16.8">
      <c r="A19" s="190" t="s">
        <v>86</v>
      </c>
      <c r="B19" s="190"/>
      <c r="C19" s="190"/>
      <c r="D19" s="41"/>
      <c r="E19" s="41"/>
      <c r="F19" s="41"/>
      <c r="G19" s="41"/>
      <c r="H19" s="46" t="s">
        <v>42</v>
      </c>
      <c r="I19" s="50"/>
      <c r="J19" s="139"/>
      <c r="K19" s="139"/>
      <c r="L19" s="139"/>
      <c r="M19" s="139"/>
      <c r="N19" s="139"/>
      <c r="O19" s="8"/>
      <c r="P19" s="8"/>
      <c r="Q19" s="8"/>
      <c r="R19" s="8"/>
      <c r="S19" s="8"/>
    </row>
    <row r="20" spans="1:21" ht="16.8">
      <c r="A20" s="190"/>
      <c r="B20" s="190"/>
      <c r="C20" s="190"/>
      <c r="D20" s="117">
        <v>0</v>
      </c>
      <c r="E20" s="41"/>
      <c r="F20" s="117">
        <v>0</v>
      </c>
      <c r="G20" s="41"/>
      <c r="H20" s="42"/>
      <c r="I20" s="45"/>
      <c r="J20" s="135"/>
      <c r="K20" s="135"/>
      <c r="L20" s="135"/>
      <c r="M20" s="135"/>
      <c r="N20" s="135"/>
      <c r="O20" s="8"/>
      <c r="P20" s="8"/>
      <c r="Q20" s="8"/>
      <c r="R20" s="8"/>
      <c r="S20" s="8"/>
    </row>
    <row r="21" spans="1:21" ht="16.8">
      <c r="A21" s="179" t="s">
        <v>85</v>
      </c>
      <c r="B21" s="179"/>
      <c r="C21" s="179"/>
      <c r="D21" s="118">
        <f>D16*D20</f>
        <v>0</v>
      </c>
      <c r="E21" s="41"/>
      <c r="F21" s="118">
        <f>F16*F20</f>
        <v>0</v>
      </c>
      <c r="G21" s="41"/>
      <c r="H21" s="116">
        <f>IF(D21=F21,0,F21-D21)</f>
        <v>0</v>
      </c>
      <c r="I21" s="113" t="str">
        <f>IF(D21=F21, "No change in Offset", "Difference in Offset")</f>
        <v>No change in Offset</v>
      </c>
      <c r="J21" s="137"/>
      <c r="K21" s="137"/>
      <c r="L21" s="137"/>
      <c r="M21" s="137"/>
      <c r="N21" s="137"/>
      <c r="O21" s="8"/>
      <c r="P21" s="8"/>
      <c r="Q21" s="8"/>
      <c r="R21" s="8"/>
      <c r="S21" s="8"/>
    </row>
    <row r="22" spans="1:21" ht="16.8">
      <c r="A22" s="91"/>
      <c r="B22" s="91" t="s">
        <v>107</v>
      </c>
      <c r="C22" s="91"/>
      <c r="D22" s="41"/>
      <c r="E22" s="41"/>
      <c r="F22" s="41"/>
      <c r="G22" s="41"/>
      <c r="H22" s="41"/>
      <c r="I22" s="113"/>
      <c r="J22" s="137"/>
      <c r="K22" s="137"/>
      <c r="L22" s="137"/>
      <c r="M22" s="137"/>
      <c r="N22" s="137"/>
      <c r="O22" s="8"/>
      <c r="P22" s="8"/>
      <c r="Q22" s="8"/>
      <c r="R22" s="8"/>
      <c r="S22" s="8"/>
    </row>
    <row r="23" spans="1:21" ht="16.8">
      <c r="A23" s="91"/>
      <c r="B23" s="91"/>
      <c r="C23" s="91" t="s">
        <v>106</v>
      </c>
      <c r="D23" s="157">
        <v>0</v>
      </c>
      <c r="E23" s="41"/>
      <c r="F23" s="157">
        <v>0</v>
      </c>
      <c r="G23" s="41"/>
      <c r="H23" s="116">
        <f>IF(D23=F23,0,F23-D23)</f>
        <v>0</v>
      </c>
      <c r="I23" s="113" t="str">
        <f>IF(D23=F23, "No change in Deposits", "Difference in Deposits")</f>
        <v>No change in Deposits</v>
      </c>
      <c r="J23" s="137"/>
      <c r="K23" s="137"/>
      <c r="L23" s="137"/>
      <c r="M23" s="137"/>
      <c r="N23" s="137"/>
      <c r="O23" s="8"/>
      <c r="P23" s="8"/>
      <c r="Q23" s="8"/>
      <c r="R23" s="8"/>
      <c r="S23" s="8"/>
    </row>
    <row r="24" spans="1:21" ht="16.8">
      <c r="A24" s="91"/>
      <c r="B24" s="91"/>
      <c r="C24" s="91" t="s">
        <v>108</v>
      </c>
      <c r="D24" s="157">
        <v>0</v>
      </c>
      <c r="E24" s="41"/>
      <c r="F24" s="157">
        <v>0</v>
      </c>
      <c r="G24" s="41"/>
      <c r="H24" s="116">
        <f>IF(D24=F24,0,F24-D24)</f>
        <v>0</v>
      </c>
      <c r="I24" s="113" t="str">
        <f>IF(D24=F24, "No change in Deductible", "Difference in Deductible")</f>
        <v>No change in Deductible</v>
      </c>
      <c r="J24" s="137"/>
      <c r="K24" s="137"/>
      <c r="L24" s="137"/>
      <c r="M24" s="137"/>
      <c r="N24" s="137"/>
      <c r="O24" s="8"/>
      <c r="P24" s="8"/>
      <c r="Q24" s="8"/>
      <c r="R24" s="8"/>
      <c r="S24" s="8"/>
    </row>
    <row r="25" spans="1:21" ht="16.8">
      <c r="A25" s="91"/>
      <c r="B25" s="91"/>
      <c r="C25" s="91" t="s">
        <v>111</v>
      </c>
      <c r="D25" s="145">
        <v>3.3599999999999998E-4</v>
      </c>
      <c r="E25" s="41"/>
      <c r="F25" s="145">
        <v>3.3599999999999998E-4</v>
      </c>
      <c r="G25" s="41"/>
      <c r="H25" s="113"/>
      <c r="I25" s="113"/>
      <c r="J25" s="137"/>
      <c r="K25" s="137"/>
      <c r="L25" s="137"/>
      <c r="M25" s="137"/>
      <c r="N25" s="137"/>
      <c r="O25" s="8"/>
      <c r="P25" s="8"/>
      <c r="Q25" s="8"/>
      <c r="R25" s="8"/>
      <c r="S25" s="8"/>
    </row>
    <row r="26" spans="1:21" ht="16.8">
      <c r="A26" s="121" t="s">
        <v>112</v>
      </c>
      <c r="B26" s="91"/>
      <c r="C26" s="91"/>
      <c r="D26" s="118">
        <f>+(D23-D24)*D25</f>
        <v>0</v>
      </c>
      <c r="E26" s="41"/>
      <c r="F26" s="118">
        <f>+(F23-F24)*F25</f>
        <v>0</v>
      </c>
      <c r="G26" s="41"/>
      <c r="H26" s="116">
        <f>IF(D26=F26,0,F26-D26)</f>
        <v>0</v>
      </c>
      <c r="I26" s="113" t="str">
        <f>IF(D26=F26, "No change in charge", "Difference in charge")</f>
        <v>No change in charge</v>
      </c>
      <c r="J26" s="137"/>
      <c r="K26" s="137"/>
      <c r="L26" s="137"/>
      <c r="M26" s="137"/>
      <c r="N26" s="137"/>
      <c r="O26" s="8"/>
      <c r="P26" s="8"/>
      <c r="Q26" s="8"/>
      <c r="R26" s="8"/>
      <c r="S26" s="8"/>
    </row>
    <row r="27" spans="1:21" ht="16.8">
      <c r="A27" s="181" t="s">
        <v>110</v>
      </c>
      <c r="B27" s="181"/>
      <c r="C27" s="181"/>
      <c r="D27" s="41"/>
      <c r="E27" s="41"/>
      <c r="F27" s="41"/>
      <c r="G27" s="41"/>
      <c r="H27" s="41"/>
      <c r="I27" s="113"/>
      <c r="J27" s="137"/>
      <c r="K27" s="137"/>
      <c r="L27" s="137"/>
      <c r="M27" s="137"/>
      <c r="N27" s="137"/>
      <c r="O27" s="8"/>
      <c r="P27" s="8"/>
      <c r="Q27" s="8"/>
      <c r="R27" s="8"/>
      <c r="S27" s="8"/>
    </row>
    <row r="28" spans="1:21" ht="24" customHeight="1">
      <c r="A28" s="179" t="s">
        <v>109</v>
      </c>
      <c r="B28" s="179"/>
      <c r="C28" s="180"/>
      <c r="D28" s="104">
        <f>ROUND(D13*D16,2)-D21+D26</f>
        <v>0</v>
      </c>
      <c r="E28" s="41"/>
      <c r="F28" s="104">
        <f>ROUND(F13*F16,2)-F21+F26</f>
        <v>0</v>
      </c>
      <c r="G28" s="41"/>
      <c r="H28" s="104">
        <f>F28-D28</f>
        <v>0</v>
      </c>
      <c r="I28" s="44" t="str">
        <f>IF(AND(D13=F13,D16=F16,D21=F21),"No Change in Assessment","Amended minus Original FDIC Assessment")</f>
        <v>No Change in Assessment</v>
      </c>
      <c r="J28" s="134"/>
      <c r="K28" s="134"/>
      <c r="L28" s="134"/>
      <c r="M28" s="134"/>
      <c r="N28" s="134"/>
      <c r="Q28" s="8"/>
      <c r="R28" s="8"/>
      <c r="S28" s="8"/>
    </row>
    <row r="29" spans="1:21" ht="16.8">
      <c r="A29" s="43"/>
      <c r="B29" s="43"/>
      <c r="C29" s="43"/>
      <c r="D29" s="43"/>
      <c r="E29" s="43"/>
      <c r="F29" s="43"/>
      <c r="G29" s="43"/>
      <c r="H29" s="51"/>
      <c r="I29" s="52"/>
      <c r="J29" s="140"/>
      <c r="K29" s="140"/>
      <c r="L29" s="140"/>
      <c r="M29" s="140"/>
      <c r="N29" s="140"/>
      <c r="O29" s="8"/>
      <c r="P29" s="8"/>
      <c r="Q29" s="8"/>
      <c r="R29" s="8"/>
      <c r="S29" s="8"/>
    </row>
    <row r="30" spans="1:21" ht="19.2">
      <c r="A30" s="37"/>
      <c r="B30" s="38"/>
      <c r="C30" s="38"/>
      <c r="D30" s="38"/>
      <c r="E30" s="38"/>
      <c r="F30" s="38"/>
      <c r="G30" s="38"/>
      <c r="H30" s="38"/>
      <c r="I30" s="38"/>
      <c r="J30" s="55"/>
      <c r="K30" s="55"/>
      <c r="L30" s="55"/>
      <c r="M30" s="55"/>
      <c r="N30" s="55"/>
    </row>
    <row r="31" spans="1:21" ht="10.35" customHeight="1">
      <c r="A31" s="86"/>
      <c r="B31" s="87"/>
      <c r="C31" s="87"/>
      <c r="D31" s="87"/>
      <c r="E31" s="87"/>
      <c r="F31" s="87"/>
      <c r="G31" s="87"/>
      <c r="H31" s="87"/>
      <c r="I31" s="88"/>
      <c r="J31" s="55"/>
      <c r="K31" s="55"/>
      <c r="L31" s="55"/>
      <c r="M31" s="55"/>
      <c r="N31" s="55"/>
    </row>
    <row r="32" spans="1:21" ht="17.100000000000001" customHeight="1">
      <c r="A32" s="184" t="s">
        <v>58</v>
      </c>
      <c r="B32" s="185"/>
      <c r="C32" s="185"/>
      <c r="D32" s="185"/>
      <c r="E32" s="185"/>
      <c r="F32" s="185"/>
      <c r="G32" s="185"/>
      <c r="H32" s="185"/>
      <c r="I32" s="186"/>
      <c r="J32" s="111"/>
      <c r="K32" s="111"/>
      <c r="L32" s="111"/>
      <c r="M32" s="111"/>
      <c r="N32" s="111"/>
    </row>
    <row r="33" spans="1:14" ht="10.35" customHeight="1">
      <c r="A33" s="110"/>
      <c r="B33" s="111"/>
      <c r="C33" s="111"/>
      <c r="D33" s="111"/>
      <c r="E33" s="111"/>
      <c r="F33" s="111"/>
      <c r="G33" s="111"/>
      <c r="H33" s="111"/>
      <c r="I33" s="112"/>
      <c r="J33" s="111"/>
      <c r="K33" s="111"/>
      <c r="L33" s="111"/>
      <c r="M33" s="111"/>
      <c r="N33" s="111"/>
    </row>
    <row r="34" spans="1:14" ht="17.100000000000001" customHeight="1">
      <c r="A34" s="102"/>
      <c r="B34" s="53"/>
      <c r="C34" s="54"/>
      <c r="D34" s="54"/>
      <c r="E34" s="55"/>
      <c r="F34" s="109" t="s">
        <v>46</v>
      </c>
      <c r="G34" s="56"/>
      <c r="H34" s="56"/>
      <c r="I34" s="57"/>
      <c r="J34" s="56"/>
      <c r="K34" s="56"/>
      <c r="L34" s="56"/>
      <c r="M34" s="56"/>
      <c r="N34" s="56"/>
    </row>
    <row r="35" spans="1:14" ht="17.100000000000001" customHeight="1">
      <c r="A35" s="58" t="s">
        <v>46</v>
      </c>
      <c r="B35" s="59" t="s">
        <v>6</v>
      </c>
      <c r="C35" s="59" t="s">
        <v>43</v>
      </c>
      <c r="D35" s="59"/>
      <c r="E35" s="16"/>
      <c r="F35" s="60" t="s">
        <v>64</v>
      </c>
      <c r="G35" s="59" t="s">
        <v>49</v>
      </c>
      <c r="H35" s="59" t="s">
        <v>0</v>
      </c>
      <c r="I35" s="61" t="s">
        <v>22</v>
      </c>
      <c r="J35" s="59"/>
      <c r="K35" s="59"/>
      <c r="L35" s="59"/>
      <c r="M35" s="59"/>
      <c r="N35" s="59"/>
    </row>
    <row r="36" spans="1:14" ht="16.8">
      <c r="A36" s="62" t="s">
        <v>1</v>
      </c>
      <c r="B36" s="63" t="s">
        <v>7</v>
      </c>
      <c r="C36" s="95" t="s">
        <v>41</v>
      </c>
      <c r="D36" s="176" t="s">
        <v>116</v>
      </c>
      <c r="E36" s="176"/>
      <c r="F36" s="64" t="s">
        <v>42</v>
      </c>
      <c r="G36" s="95" t="s">
        <v>0</v>
      </c>
      <c r="H36" s="95" t="s">
        <v>3</v>
      </c>
      <c r="I36" s="65" t="s">
        <v>63</v>
      </c>
      <c r="J36" s="95"/>
      <c r="K36" s="95"/>
      <c r="L36" s="95"/>
      <c r="M36" s="95"/>
      <c r="N36" s="95"/>
    </row>
    <row r="37" spans="1:14" ht="15" customHeight="1">
      <c r="A37" s="18"/>
      <c r="B37" s="16"/>
      <c r="C37" s="16"/>
      <c r="D37" s="59" t="s">
        <v>123</v>
      </c>
      <c r="E37" s="59" t="s">
        <v>124</v>
      </c>
      <c r="F37" s="66"/>
      <c r="G37" s="16"/>
      <c r="H37" s="16"/>
      <c r="I37" s="19"/>
      <c r="J37" s="16"/>
      <c r="K37" s="16"/>
      <c r="L37" s="16"/>
      <c r="M37" s="16"/>
      <c r="N37" s="16"/>
    </row>
    <row r="38" spans="1:14" ht="15" hidden="1" customHeight="1">
      <c r="A38" s="67" t="s">
        <v>73</v>
      </c>
      <c r="B38" s="68">
        <v>43008</v>
      </c>
      <c r="C38" s="125">
        <v>0</v>
      </c>
      <c r="D38" s="68">
        <v>43098</v>
      </c>
      <c r="E38" s="70">
        <v>43189</v>
      </c>
      <c r="F38" s="98">
        <f t="shared" ref="F38:F54" si="0">IF($B$7=B38,$H$28,0)</f>
        <v>0</v>
      </c>
      <c r="G38" s="71">
        <v>1.47E-2</v>
      </c>
      <c r="H38" s="67">
        <v>365</v>
      </c>
      <c r="I38" s="67">
        <f t="shared" ref="I38:I66" si="1">+E38-D38</f>
        <v>91</v>
      </c>
      <c r="J38" s="60"/>
      <c r="K38" s="60"/>
      <c r="L38" s="60"/>
      <c r="M38" s="59"/>
      <c r="N38" s="59"/>
    </row>
    <row r="39" spans="1:14" ht="15" hidden="1" customHeight="1">
      <c r="A39" s="67" t="s">
        <v>74</v>
      </c>
      <c r="B39" s="68">
        <v>43100</v>
      </c>
      <c r="C39" s="122">
        <f>ROUND(J39*(1+G39/H39)^(H39*(I39/H39))-J39,2)</f>
        <v>0</v>
      </c>
      <c r="D39" s="123">
        <v>43189</v>
      </c>
      <c r="E39" s="124">
        <v>43280</v>
      </c>
      <c r="F39" s="98">
        <f t="shared" si="0"/>
        <v>0</v>
      </c>
      <c r="G39" s="71">
        <v>1.7899999999999999E-2</v>
      </c>
      <c r="H39" s="67">
        <v>365</v>
      </c>
      <c r="I39" s="67">
        <f t="shared" si="1"/>
        <v>91</v>
      </c>
      <c r="J39" s="60"/>
      <c r="K39" s="60"/>
      <c r="L39" s="60"/>
      <c r="M39" s="59"/>
      <c r="N39" s="59"/>
    </row>
    <row r="40" spans="1:14" ht="15" hidden="1" customHeight="1">
      <c r="A40" s="67" t="s">
        <v>75</v>
      </c>
      <c r="B40" s="68">
        <v>43190</v>
      </c>
      <c r="C40" s="122">
        <f>ROUND((SUM($C$38:C39)+SUM($F$38:F40))*(1+G40/H40)^(H40*(I40/H40))-(SUM($C$38:C39)+SUM($F$38:F40)),2)</f>
        <v>0</v>
      </c>
      <c r="D40" s="123">
        <f t="shared" ref="D40:D66" si="2">+E39</f>
        <v>43280</v>
      </c>
      <c r="E40" s="124">
        <v>43371</v>
      </c>
      <c r="F40" s="98">
        <f t="shared" si="0"/>
        <v>0</v>
      </c>
      <c r="G40" s="71">
        <v>1.9400000000000001E-2</v>
      </c>
      <c r="H40" s="67">
        <v>365</v>
      </c>
      <c r="I40" s="67">
        <f t="shared" si="1"/>
        <v>91</v>
      </c>
      <c r="J40" s="60"/>
      <c r="K40" s="59"/>
      <c r="L40" s="59"/>
      <c r="M40" s="59"/>
      <c r="N40" s="59"/>
    </row>
    <row r="41" spans="1:14" ht="15" hidden="1" customHeight="1">
      <c r="A41" s="67" t="s">
        <v>76</v>
      </c>
      <c r="B41" s="68">
        <v>43281</v>
      </c>
      <c r="C41" s="122">
        <f>ROUND((SUM($C$38:C40)+SUM($F$38:F41))*(1+G41/H41)^(H41*(I41/H41))-(SUM($C$38:C40)+SUM($F$38:F41)),2)</f>
        <v>0</v>
      </c>
      <c r="D41" s="123">
        <f t="shared" si="2"/>
        <v>43371</v>
      </c>
      <c r="E41" s="124">
        <v>43462</v>
      </c>
      <c r="F41" s="98">
        <f t="shared" si="0"/>
        <v>0</v>
      </c>
      <c r="G41" s="71">
        <v>2.2200000000000001E-2</v>
      </c>
      <c r="H41" s="67">
        <v>365</v>
      </c>
      <c r="I41" s="67">
        <f t="shared" si="1"/>
        <v>91</v>
      </c>
      <c r="J41" s="60"/>
      <c r="K41" s="59"/>
      <c r="L41" s="59"/>
      <c r="M41" s="59"/>
      <c r="N41" s="59"/>
    </row>
    <row r="42" spans="1:14" ht="16.8" hidden="1">
      <c r="A42" s="67" t="s">
        <v>77</v>
      </c>
      <c r="B42" s="68">
        <v>43373</v>
      </c>
      <c r="C42" s="122">
        <f>ROUND((SUM($C$38:C41)+SUM($F$38:F42))*(1+G42/H42)^(H42*(I42/H42))-(SUM($C$38:C41)+SUM($F$38:F42)),2)</f>
        <v>0</v>
      </c>
      <c r="D42" s="123">
        <f t="shared" si="2"/>
        <v>43462</v>
      </c>
      <c r="E42" s="124">
        <v>43553</v>
      </c>
      <c r="F42" s="98">
        <f t="shared" si="0"/>
        <v>0</v>
      </c>
      <c r="G42" s="71">
        <v>2.52E-2</v>
      </c>
      <c r="H42" s="67">
        <v>365</v>
      </c>
      <c r="I42" s="67">
        <f t="shared" si="1"/>
        <v>91</v>
      </c>
      <c r="J42" s="60"/>
      <c r="K42" s="59"/>
      <c r="L42" s="59"/>
      <c r="M42" s="59"/>
      <c r="N42" s="59"/>
    </row>
    <row r="43" spans="1:14" ht="15" hidden="1" customHeight="1">
      <c r="A43" s="67" t="s">
        <v>78</v>
      </c>
      <c r="B43" s="68">
        <v>43465</v>
      </c>
      <c r="C43" s="122">
        <f>ROUND((SUM($C$38:C42)+SUM($F$38:F43))*(1+G43/H43)^(H43*(I43/H43))-(SUM($C$38:C42)+SUM($F$38:F43)),2)</f>
        <v>0</v>
      </c>
      <c r="D43" s="123">
        <f t="shared" si="2"/>
        <v>43553</v>
      </c>
      <c r="E43" s="124">
        <v>43644</v>
      </c>
      <c r="F43" s="98">
        <f t="shared" si="0"/>
        <v>0</v>
      </c>
      <c r="G43" s="71">
        <v>2.47E-2</v>
      </c>
      <c r="H43" s="67">
        <v>365</v>
      </c>
      <c r="I43" s="67">
        <f t="shared" si="1"/>
        <v>91</v>
      </c>
      <c r="J43" s="60"/>
      <c r="K43" s="59"/>
      <c r="L43" s="59"/>
      <c r="M43" s="59"/>
      <c r="N43" s="59"/>
    </row>
    <row r="44" spans="1:14" ht="16.8" hidden="1">
      <c r="A44" s="67" t="s">
        <v>83</v>
      </c>
      <c r="B44" s="68">
        <v>43555</v>
      </c>
      <c r="C44" s="122">
        <f>ROUND((SUM($C$38:C43)+SUM($F$38:F44))*(1+G44/H44)^(H44*(I44/H44))-(SUM($C$38:C43)+SUM($F$38:F44)),2)</f>
        <v>0</v>
      </c>
      <c r="D44" s="123">
        <f t="shared" si="2"/>
        <v>43644</v>
      </c>
      <c r="E44" s="124">
        <v>43738</v>
      </c>
      <c r="F44" s="98">
        <f t="shared" si="0"/>
        <v>0</v>
      </c>
      <c r="G44" s="71">
        <v>2.1299999999999999E-2</v>
      </c>
      <c r="H44" s="67">
        <v>365</v>
      </c>
      <c r="I44" s="67">
        <f t="shared" si="1"/>
        <v>94</v>
      </c>
      <c r="J44" s="60"/>
      <c r="K44" s="130"/>
      <c r="L44" s="130"/>
      <c r="M44" s="59"/>
      <c r="N44" s="59"/>
    </row>
    <row r="45" spans="1:14" ht="15" hidden="1" customHeight="1">
      <c r="A45" s="67" t="s">
        <v>79</v>
      </c>
      <c r="B45" s="68">
        <v>43646</v>
      </c>
      <c r="C45" s="122">
        <f>ROUND((SUM($C$38:C44)+SUM($F$38:F45))*(1+G45/H45)^(H45*(I45/H45))-(SUM($C$38:C44)+SUM($F$38:F45)),2)</f>
        <v>0</v>
      </c>
      <c r="D45" s="123">
        <f t="shared" si="2"/>
        <v>43738</v>
      </c>
      <c r="E45" s="124">
        <v>43829</v>
      </c>
      <c r="F45" s="98">
        <f t="shared" si="0"/>
        <v>0</v>
      </c>
      <c r="G45" s="71">
        <v>1.8800000000000001E-2</v>
      </c>
      <c r="H45" s="67">
        <v>365</v>
      </c>
      <c r="I45" s="67">
        <f t="shared" si="1"/>
        <v>91</v>
      </c>
      <c r="J45" s="60"/>
      <c r="K45" s="59"/>
      <c r="L45" s="59"/>
      <c r="M45" s="59"/>
      <c r="N45" s="59"/>
    </row>
    <row r="46" spans="1:14" ht="15" hidden="1" customHeight="1">
      <c r="A46" s="67" t="s">
        <v>80</v>
      </c>
      <c r="B46" s="68">
        <v>43738</v>
      </c>
      <c r="C46" s="122">
        <f>ROUND((SUM($C$38:C45)+SUM($F$38:F46))*(1+G46/H46)^(H46*(I46/H46))-(SUM($C$38:C45)+SUM($F$38:F46)),2)</f>
        <v>0</v>
      </c>
      <c r="D46" s="123">
        <f t="shared" si="2"/>
        <v>43829</v>
      </c>
      <c r="E46" s="124">
        <v>43920</v>
      </c>
      <c r="F46" s="98">
        <f t="shared" si="0"/>
        <v>0</v>
      </c>
      <c r="G46" s="71">
        <v>1.55E-2</v>
      </c>
      <c r="H46" s="67">
        <v>366</v>
      </c>
      <c r="I46" s="67">
        <f t="shared" si="1"/>
        <v>91</v>
      </c>
      <c r="J46" s="60"/>
      <c r="K46" s="59"/>
      <c r="L46" s="59"/>
      <c r="M46" s="59"/>
      <c r="N46" s="59"/>
    </row>
    <row r="47" spans="1:14" ht="15" hidden="1" customHeight="1">
      <c r="A47" s="67" t="s">
        <v>81</v>
      </c>
      <c r="B47" s="68">
        <v>43830</v>
      </c>
      <c r="C47" s="122">
        <f>ROUND((SUM($C$38:C46)+SUM($F$38:F47))*(1+G47/H47)^(H47*(I47/H47))-(SUM($C$38:C46)+SUM($F$38:F47)),2)</f>
        <v>0</v>
      </c>
      <c r="D47" s="123">
        <f t="shared" si="2"/>
        <v>43920</v>
      </c>
      <c r="E47" s="124">
        <v>44012</v>
      </c>
      <c r="F47" s="98">
        <f t="shared" si="0"/>
        <v>0</v>
      </c>
      <c r="G47" s="71">
        <v>8.9999999999999998E-4</v>
      </c>
      <c r="H47" s="67">
        <v>366</v>
      </c>
      <c r="I47" s="67">
        <f t="shared" si="1"/>
        <v>92</v>
      </c>
      <c r="J47" s="60"/>
      <c r="K47" s="59"/>
      <c r="L47" s="59"/>
      <c r="M47" s="59"/>
      <c r="N47" s="59"/>
    </row>
    <row r="48" spans="1:14" ht="15" hidden="1" customHeight="1">
      <c r="A48" s="67" t="s">
        <v>82</v>
      </c>
      <c r="B48" s="68">
        <v>43921</v>
      </c>
      <c r="C48" s="122">
        <f>ROUND((SUM($C$38:C47)+SUM($F$38:F48))*(1+G48/H48)^(H48*(I48/H48))-(SUM($C$38:C47)+SUM($F$38:F48)),2)</f>
        <v>0</v>
      </c>
      <c r="D48" s="123">
        <f t="shared" si="2"/>
        <v>44012</v>
      </c>
      <c r="E48" s="124">
        <v>44104</v>
      </c>
      <c r="F48" s="98">
        <f t="shared" si="0"/>
        <v>0</v>
      </c>
      <c r="G48" s="71">
        <v>1.5E-3</v>
      </c>
      <c r="H48" s="67">
        <v>366</v>
      </c>
      <c r="I48" s="67">
        <f t="shared" si="1"/>
        <v>92</v>
      </c>
      <c r="J48" s="60"/>
      <c r="K48" s="129"/>
      <c r="L48" s="59"/>
      <c r="M48" s="59"/>
      <c r="N48" s="59"/>
    </row>
    <row r="49" spans="1:23" ht="15" hidden="1" customHeight="1">
      <c r="A49" s="67" t="s">
        <v>84</v>
      </c>
      <c r="B49" s="68">
        <v>44012</v>
      </c>
      <c r="C49" s="122">
        <f>ROUND((SUM($C$38:C48)+SUM($F$38:F49))*(1+G49/H49)^(H49*(I49/H49))-(SUM($C$38:C48)+SUM($F$38:F49)),2)</f>
        <v>0</v>
      </c>
      <c r="D49" s="123">
        <f t="shared" si="2"/>
        <v>44104</v>
      </c>
      <c r="E49" s="124">
        <v>44195</v>
      </c>
      <c r="F49" s="98">
        <f t="shared" si="0"/>
        <v>0</v>
      </c>
      <c r="G49" s="71">
        <v>1E-3</v>
      </c>
      <c r="H49" s="67">
        <v>366</v>
      </c>
      <c r="I49" s="67">
        <f t="shared" si="1"/>
        <v>91</v>
      </c>
      <c r="J49" s="60"/>
      <c r="K49" s="59"/>
      <c r="L49" s="59"/>
      <c r="M49" s="59"/>
      <c r="N49" s="59"/>
      <c r="Q49" s="126"/>
    </row>
    <row r="50" spans="1:23" ht="15" hidden="1" customHeight="1">
      <c r="A50" s="67" t="s">
        <v>87</v>
      </c>
      <c r="B50" s="68">
        <v>44104</v>
      </c>
      <c r="C50" s="122">
        <f>ROUND((SUM($C$38:C49)+SUM($F$38:F50))*(1+G50/H50)^(H50*(I50/H50))-(SUM($C$38:C49)+SUM($F$38:F50)),2)</f>
        <v>0</v>
      </c>
      <c r="D50" s="123">
        <f t="shared" si="2"/>
        <v>44195</v>
      </c>
      <c r="E50" s="124">
        <v>44285</v>
      </c>
      <c r="F50" s="98">
        <f t="shared" si="0"/>
        <v>0</v>
      </c>
      <c r="G50" s="71">
        <v>1E-3</v>
      </c>
      <c r="H50" s="67">
        <v>365</v>
      </c>
      <c r="I50" s="67">
        <f t="shared" si="1"/>
        <v>90</v>
      </c>
      <c r="J50" s="60"/>
      <c r="K50" s="59"/>
      <c r="L50" s="59"/>
      <c r="M50" s="59"/>
      <c r="N50" s="59"/>
    </row>
    <row r="51" spans="1:23" ht="15" hidden="1" customHeight="1">
      <c r="A51" s="67" t="s">
        <v>88</v>
      </c>
      <c r="B51" s="68">
        <v>44196</v>
      </c>
      <c r="C51" s="122">
        <f>ROUND((SUM($C$38:C50)+SUM($F$38:F51))*(1+G51/H51)^(H51*(I51/H51))-(SUM($C$38:C50)+SUM($F$38:F51)),2)</f>
        <v>0</v>
      </c>
      <c r="D51" s="123">
        <f t="shared" si="2"/>
        <v>44285</v>
      </c>
      <c r="E51" s="124">
        <v>44377</v>
      </c>
      <c r="F51" s="98">
        <f t="shared" si="0"/>
        <v>0</v>
      </c>
      <c r="G51" s="71">
        <v>2.0000000000000001E-4</v>
      </c>
      <c r="H51" s="67">
        <v>365</v>
      </c>
      <c r="I51" s="67">
        <f t="shared" si="1"/>
        <v>92</v>
      </c>
      <c r="J51" s="60"/>
      <c r="K51" s="59"/>
      <c r="L51" s="59"/>
      <c r="M51" s="59"/>
      <c r="N51" s="59"/>
    </row>
    <row r="52" spans="1:23" ht="15" hidden="1" customHeight="1">
      <c r="A52" s="67" t="s">
        <v>89</v>
      </c>
      <c r="B52" s="68">
        <v>44286</v>
      </c>
      <c r="C52" s="122">
        <f>ROUND((SUM($C$38:C51)+SUM($F$38:F52))*(1+G52/H52)^(H52*(I52/H52))-(SUM($C$38:C51)+SUM($F$38:F52)),2)</f>
        <v>0</v>
      </c>
      <c r="D52" s="123">
        <f t="shared" si="2"/>
        <v>44377</v>
      </c>
      <c r="E52" s="124">
        <v>44469</v>
      </c>
      <c r="F52" s="98">
        <f t="shared" ref="F52:F66" si="3">IF($B$7=B52,$H$28,0)</f>
        <v>0</v>
      </c>
      <c r="G52" s="71">
        <v>5.0000000000000001E-4</v>
      </c>
      <c r="H52" s="67">
        <v>365</v>
      </c>
      <c r="I52" s="67">
        <f t="shared" si="1"/>
        <v>92</v>
      </c>
      <c r="J52" s="60"/>
      <c r="K52" s="59"/>
      <c r="L52" s="59"/>
      <c r="M52" s="59"/>
      <c r="N52" s="59"/>
    </row>
    <row r="53" spans="1:23" ht="15" hidden="1" customHeight="1">
      <c r="A53" s="67" t="s">
        <v>90</v>
      </c>
      <c r="B53" s="68">
        <v>44377</v>
      </c>
      <c r="C53" s="122">
        <f>ROUND((SUM($C$38:C52)+SUM($F$38:F53))*(1+G53/H53)^(H53*(I53/H53))-(SUM($C$38:C52)+SUM($F$38:F53)),2)</f>
        <v>0</v>
      </c>
      <c r="D53" s="123">
        <f t="shared" si="2"/>
        <v>44469</v>
      </c>
      <c r="E53" s="124">
        <v>44560</v>
      </c>
      <c r="F53" s="98">
        <f t="shared" si="0"/>
        <v>0</v>
      </c>
      <c r="G53" s="71">
        <v>4.0000000000000002E-4</v>
      </c>
      <c r="H53" s="67">
        <v>365</v>
      </c>
      <c r="I53" s="67">
        <f t="shared" si="1"/>
        <v>91</v>
      </c>
      <c r="J53" s="60"/>
      <c r="K53" s="59"/>
      <c r="L53" s="59"/>
      <c r="M53" s="59"/>
      <c r="N53" s="59"/>
      <c r="O53" s="128"/>
      <c r="P53" s="128"/>
    </row>
    <row r="54" spans="1:23" ht="15" hidden="1" customHeight="1">
      <c r="A54" s="67" t="s">
        <v>91</v>
      </c>
      <c r="B54" s="68">
        <v>44469</v>
      </c>
      <c r="C54" s="122">
        <f>ROUND((SUM($C$38:C53)+SUM($F$38:F54))*(1+G54/H54)^(H54*(I54/H54))-(SUM($C$38:C53)+SUM($F$38:F54)),2)</f>
        <v>0</v>
      </c>
      <c r="D54" s="123">
        <f t="shared" si="2"/>
        <v>44560</v>
      </c>
      <c r="E54" s="124">
        <v>44650</v>
      </c>
      <c r="F54" s="98">
        <f t="shared" si="0"/>
        <v>0</v>
      </c>
      <c r="G54" s="71">
        <v>8.9999999999999998E-4</v>
      </c>
      <c r="H54" s="67">
        <v>365</v>
      </c>
      <c r="I54" s="67">
        <f t="shared" si="1"/>
        <v>90</v>
      </c>
      <c r="J54" s="60"/>
      <c r="K54" s="59"/>
      <c r="L54" s="59"/>
      <c r="M54" s="59"/>
      <c r="N54" s="59"/>
    </row>
    <row r="55" spans="1:23" ht="16.8" hidden="1">
      <c r="A55" s="67" t="s">
        <v>92</v>
      </c>
      <c r="B55" s="68">
        <v>44561</v>
      </c>
      <c r="C55" s="158">
        <f>ROUND((SUM($C$38:C54)+SUM($F$38:F55))*(1+G55/H55)^(H55*(I55/H55))-(SUM($C$38:C54)+SUM($F$38:F55)),2)</f>
        <v>0</v>
      </c>
      <c r="D55" s="159">
        <f t="shared" si="2"/>
        <v>44650</v>
      </c>
      <c r="E55" s="160">
        <v>44742</v>
      </c>
      <c r="F55" s="161">
        <f t="shared" si="3"/>
        <v>0</v>
      </c>
      <c r="G55" s="71">
        <v>6.1000000000000004E-3</v>
      </c>
      <c r="H55" s="67">
        <v>365</v>
      </c>
      <c r="I55" s="67">
        <f t="shared" si="1"/>
        <v>92</v>
      </c>
      <c r="J55" s="60"/>
      <c r="K55" s="60"/>
      <c r="L55" s="60"/>
      <c r="M55" s="60"/>
      <c r="N55" s="60"/>
      <c r="O55" s="128"/>
      <c r="P55" s="128"/>
      <c r="Q55" s="128"/>
      <c r="W55" s="127"/>
    </row>
    <row r="56" spans="1:23" ht="16.8" hidden="1">
      <c r="A56" s="67" t="s">
        <v>95</v>
      </c>
      <c r="B56" s="68">
        <v>44651</v>
      </c>
      <c r="C56" s="158">
        <f>ROUND((SUM($C$38:C55)+SUM($F$38:F56))*(1+G56/H56)^(H56*(I56/H56))-(SUM($C$38:C55)+SUM($F$38:F56)),2)</f>
        <v>0</v>
      </c>
      <c r="D56" s="159">
        <f>+E55</f>
        <v>44742</v>
      </c>
      <c r="E56" s="160">
        <v>44834</v>
      </c>
      <c r="F56" s="161">
        <f t="shared" si="3"/>
        <v>0</v>
      </c>
      <c r="G56" s="71">
        <v>1.78E-2</v>
      </c>
      <c r="H56" s="67">
        <v>365</v>
      </c>
      <c r="I56" s="67">
        <f t="shared" si="1"/>
        <v>92</v>
      </c>
      <c r="J56" s="60"/>
      <c r="K56" s="60"/>
      <c r="L56" s="60"/>
      <c r="M56" s="60"/>
      <c r="N56" s="60"/>
      <c r="O56" s="128"/>
      <c r="P56" s="128"/>
      <c r="Q56" s="128"/>
      <c r="R56" s="128"/>
      <c r="W56" s="127"/>
    </row>
    <row r="57" spans="1:23" ht="16.8" hidden="1">
      <c r="A57" s="67" t="s">
        <v>96</v>
      </c>
      <c r="B57" s="68">
        <v>44742</v>
      </c>
      <c r="C57" s="158">
        <f>ROUND((SUM($C$38:C56)+SUM($F$38:F57))*(1+G57/H57)^(H57*(I57/H57))-(SUM($C$38:C56)+SUM($F$38:F57)),2)</f>
        <v>0</v>
      </c>
      <c r="D57" s="159">
        <f t="shared" si="2"/>
        <v>44834</v>
      </c>
      <c r="E57" s="160">
        <v>44925</v>
      </c>
      <c r="F57" s="161">
        <f t="shared" si="3"/>
        <v>0</v>
      </c>
      <c r="G57" s="71">
        <v>3.3399999999999999E-2</v>
      </c>
      <c r="H57" s="67">
        <v>365</v>
      </c>
      <c r="I57" s="67">
        <f t="shared" si="1"/>
        <v>91</v>
      </c>
      <c r="J57" s="60"/>
      <c r="K57" s="60"/>
      <c r="L57" s="60"/>
      <c r="M57" s="60"/>
      <c r="N57" s="60"/>
      <c r="O57" s="128"/>
      <c r="P57" s="128"/>
      <c r="Q57" s="128"/>
      <c r="R57" s="128"/>
      <c r="W57" s="127"/>
    </row>
    <row r="58" spans="1:23" ht="16.8" hidden="1">
      <c r="A58" s="67" t="s">
        <v>98</v>
      </c>
      <c r="B58" s="68">
        <v>44834</v>
      </c>
      <c r="C58" s="158">
        <f>ROUND((SUM($C$38:C57)+SUM($F$38:F58))*(1+G58/H58)^(H58*(I58/H58))-(SUM($C$38:C57)+SUM($F$38:F58)),2)</f>
        <v>0</v>
      </c>
      <c r="D58" s="159">
        <f t="shared" si="2"/>
        <v>44925</v>
      </c>
      <c r="E58" s="160">
        <v>45015</v>
      </c>
      <c r="F58" s="161">
        <f t="shared" si="3"/>
        <v>0</v>
      </c>
      <c r="G58" s="71">
        <v>4.4600000000000001E-2</v>
      </c>
      <c r="H58" s="67">
        <v>365</v>
      </c>
      <c r="I58" s="67">
        <f t="shared" si="1"/>
        <v>90</v>
      </c>
      <c r="J58" s="60"/>
      <c r="K58" s="60"/>
      <c r="L58" s="60"/>
      <c r="M58" s="60"/>
      <c r="N58" s="60"/>
      <c r="O58" s="128"/>
      <c r="P58" s="128"/>
      <c r="Q58" s="128"/>
      <c r="R58" s="128"/>
      <c r="W58" s="127"/>
    </row>
    <row r="59" spans="1:23" ht="16.8">
      <c r="A59" s="67" t="s">
        <v>99</v>
      </c>
      <c r="B59" s="68">
        <v>44926</v>
      </c>
      <c r="C59" s="158">
        <f>ROUND((SUM($C$38:C58)+SUM($F$38:F59))*(1+G59/H59)^(H59*(I59/H59))-(SUM($C$38:C58)+SUM($F$38:F59)),2)</f>
        <v>0</v>
      </c>
      <c r="D59" s="159">
        <f t="shared" si="2"/>
        <v>45015</v>
      </c>
      <c r="E59" s="160">
        <v>45107</v>
      </c>
      <c r="F59" s="161">
        <f t="shared" si="3"/>
        <v>0</v>
      </c>
      <c r="G59" s="71">
        <v>4.8099999999999997E-2</v>
      </c>
      <c r="H59" s="67">
        <v>365</v>
      </c>
      <c r="I59" s="67">
        <f t="shared" si="1"/>
        <v>92</v>
      </c>
      <c r="J59" s="60"/>
      <c r="K59" s="60"/>
      <c r="L59" s="60"/>
      <c r="M59" s="60"/>
      <c r="N59" s="60"/>
      <c r="O59" s="128"/>
      <c r="P59" s="128"/>
      <c r="Q59" s="128"/>
      <c r="R59" s="128"/>
      <c r="W59" s="127"/>
    </row>
    <row r="60" spans="1:23" ht="16.8">
      <c r="A60" s="67" t="s">
        <v>100</v>
      </c>
      <c r="B60" s="68">
        <v>45016</v>
      </c>
      <c r="C60" s="158">
        <f>ROUND((SUM($C$38:C59)+SUM($F$38:F60))*(1+G60/H60)^(H60*(I60/H60))-(SUM($C$38:C59)+SUM($F$38:F60)),2)</f>
        <v>0</v>
      </c>
      <c r="D60" s="159">
        <f t="shared" si="2"/>
        <v>45107</v>
      </c>
      <c r="E60" s="160">
        <v>45198</v>
      </c>
      <c r="F60" s="161">
        <f t="shared" si="3"/>
        <v>0</v>
      </c>
      <c r="G60" s="71">
        <v>5.3400000000000003E-2</v>
      </c>
      <c r="H60" s="67">
        <v>365</v>
      </c>
      <c r="I60" s="67">
        <f t="shared" si="1"/>
        <v>91</v>
      </c>
      <c r="J60" s="60"/>
      <c r="K60" s="60"/>
      <c r="L60" s="60"/>
      <c r="M60" s="60"/>
      <c r="N60" s="60"/>
      <c r="O60" s="128"/>
      <c r="P60" s="128"/>
      <c r="Q60" s="128"/>
      <c r="R60" s="128"/>
      <c r="W60" s="127"/>
    </row>
    <row r="61" spans="1:23" ht="16.8">
      <c r="A61" s="67" t="s">
        <v>101</v>
      </c>
      <c r="B61" s="68">
        <v>45107</v>
      </c>
      <c r="C61" s="158">
        <f>ROUND((SUM($C$38:C60)+SUM($F$38:F61))*(1+G61/H61)^(H61*(I61/H61))-(SUM($C$38:C60)+SUM($F$38:F61)),2)</f>
        <v>0</v>
      </c>
      <c r="D61" s="159">
        <f t="shared" si="2"/>
        <v>45198</v>
      </c>
      <c r="E61" s="160">
        <v>45289</v>
      </c>
      <c r="F61" s="161">
        <f t="shared" si="3"/>
        <v>0</v>
      </c>
      <c r="G61" s="71">
        <v>5.4899999999999997E-2</v>
      </c>
      <c r="H61" s="67">
        <v>365</v>
      </c>
      <c r="I61" s="67">
        <f t="shared" si="1"/>
        <v>91</v>
      </c>
      <c r="J61" s="60"/>
      <c r="K61" s="60"/>
      <c r="L61" s="60"/>
      <c r="M61" s="60"/>
      <c r="N61" s="60"/>
      <c r="O61" s="128"/>
      <c r="P61" s="128"/>
      <c r="Q61" s="128"/>
      <c r="R61" s="128"/>
      <c r="W61" s="127"/>
    </row>
    <row r="62" spans="1:23" ht="16.8">
      <c r="A62" s="67" t="s">
        <v>102</v>
      </c>
      <c r="B62" s="68">
        <v>45199</v>
      </c>
      <c r="C62" s="158">
        <f>ROUND((SUM($C$38:C61)+SUM($F$38:F62))*(1+G62/H62)^(H62*(I62/H62))-(SUM($C$38:C61)+SUM($F$38:F62)),2)</f>
        <v>0</v>
      </c>
      <c r="D62" s="159">
        <f t="shared" si="2"/>
        <v>45289</v>
      </c>
      <c r="E62" s="160">
        <v>45380</v>
      </c>
      <c r="F62" s="161">
        <f t="shared" si="3"/>
        <v>0</v>
      </c>
      <c r="G62" s="71">
        <v>5.4199999999999998E-2</v>
      </c>
      <c r="H62" s="67">
        <v>366</v>
      </c>
      <c r="I62" s="67">
        <f t="shared" si="1"/>
        <v>91</v>
      </c>
      <c r="J62" s="60"/>
      <c r="K62" s="60"/>
      <c r="L62" s="60"/>
      <c r="M62" s="60"/>
      <c r="N62" s="60"/>
      <c r="O62" s="128"/>
      <c r="P62" s="128"/>
      <c r="Q62" s="128"/>
      <c r="R62" s="128"/>
      <c r="W62" s="127"/>
    </row>
    <row r="63" spans="1:23" ht="16.8">
      <c r="A63" s="67" t="s">
        <v>103</v>
      </c>
      <c r="B63" s="68">
        <v>45291</v>
      </c>
      <c r="C63" s="158">
        <f>ROUND((SUM($C$38:C62)+SUM($F$38:F63))*(1+G63/H63)^(H63*(I63/H63))-(SUM($C$38:C62)+SUM($F$38:F63)),2)</f>
        <v>0</v>
      </c>
      <c r="D63" s="159">
        <f t="shared" si="2"/>
        <v>45380</v>
      </c>
      <c r="E63" s="160">
        <v>45471</v>
      </c>
      <c r="F63" s="161">
        <f t="shared" si="3"/>
        <v>0</v>
      </c>
      <c r="G63" s="71">
        <v>5.3699999999999998E-2</v>
      </c>
      <c r="H63" s="67">
        <v>366</v>
      </c>
      <c r="I63" s="67">
        <f t="shared" si="1"/>
        <v>91</v>
      </c>
      <c r="J63" s="60"/>
      <c r="K63" s="60"/>
      <c r="L63" s="60"/>
      <c r="M63" s="59"/>
      <c r="N63" s="60"/>
      <c r="O63" s="128"/>
      <c r="P63" s="128"/>
      <c r="Q63" s="128"/>
      <c r="R63" s="128"/>
      <c r="W63" s="127"/>
    </row>
    <row r="64" spans="1:23" ht="16.8">
      <c r="A64" s="67" t="s">
        <v>104</v>
      </c>
      <c r="B64" s="68">
        <v>45382</v>
      </c>
      <c r="C64" s="158">
        <f>ROUND((SUM($C$38:C63)+SUM($F$38:F64))*(1+G64/H64)^(H64*(I64/H64))-(SUM($C$38:C63)+SUM($F$38:F64)),2)</f>
        <v>0</v>
      </c>
      <c r="D64" s="159">
        <f t="shared" si="2"/>
        <v>45471</v>
      </c>
      <c r="E64" s="160">
        <v>45565</v>
      </c>
      <c r="F64" s="161">
        <f t="shared" si="3"/>
        <v>0</v>
      </c>
      <c r="G64" s="71">
        <v>5.3800000000000001E-2</v>
      </c>
      <c r="H64" s="67">
        <v>366</v>
      </c>
      <c r="I64" s="67">
        <f t="shared" si="1"/>
        <v>94</v>
      </c>
      <c r="J64" s="60"/>
      <c r="K64" s="60"/>
      <c r="L64" s="60"/>
      <c r="M64" s="59"/>
      <c r="N64" s="59"/>
      <c r="O64" s="128"/>
      <c r="P64" s="128"/>
      <c r="R64" s="128"/>
      <c r="W64" s="127"/>
    </row>
    <row r="65" spans="1:23" ht="16.8">
      <c r="A65" s="67" t="s">
        <v>114</v>
      </c>
      <c r="B65" s="68">
        <v>45473</v>
      </c>
      <c r="C65" s="158">
        <f>ROUND((SUM($C$38:C64)+SUM($F$38:F65))*(1+G65/H65)^(H65*(I65/H65))-(SUM($C$38:C64)+SUM($F$38:F65)),2)</f>
        <v>0</v>
      </c>
      <c r="D65" s="159">
        <f t="shared" si="2"/>
        <v>45565</v>
      </c>
      <c r="E65" s="160">
        <v>45656</v>
      </c>
      <c r="F65" s="161">
        <f t="shared" si="3"/>
        <v>0</v>
      </c>
      <c r="G65" s="71">
        <v>4.6199999999999998E-2</v>
      </c>
      <c r="H65" s="67">
        <v>366</v>
      </c>
      <c r="I65" s="67">
        <f t="shared" si="1"/>
        <v>91</v>
      </c>
      <c r="J65" s="60"/>
      <c r="K65" s="60"/>
      <c r="L65" s="60"/>
      <c r="M65" s="59"/>
      <c r="N65" s="59"/>
      <c r="R65" s="128"/>
      <c r="W65" s="127"/>
    </row>
    <row r="66" spans="1:23" ht="16.8">
      <c r="A66" s="67" t="s">
        <v>115</v>
      </c>
      <c r="B66" s="68">
        <v>45565</v>
      </c>
      <c r="C66" s="158">
        <f>ROUND((SUM($C$38:C65)+SUM($F$38:F66))*(1+G66/H66)^(H66*(I66/H66))-(SUM($C$38:C65)+SUM($F$38:F66)),2)</f>
        <v>0</v>
      </c>
      <c r="D66" s="159">
        <f t="shared" si="2"/>
        <v>45656</v>
      </c>
      <c r="E66" s="160">
        <v>45744</v>
      </c>
      <c r="F66" s="161">
        <f t="shared" si="3"/>
        <v>0</v>
      </c>
      <c r="G66" s="71">
        <v>4.3400000000000001E-2</v>
      </c>
      <c r="H66" s="67">
        <v>365</v>
      </c>
      <c r="I66" s="67">
        <f t="shared" si="1"/>
        <v>88</v>
      </c>
      <c r="J66" s="60"/>
      <c r="K66" s="60"/>
      <c r="L66" s="60"/>
      <c r="M66" s="59"/>
      <c r="N66" s="59"/>
      <c r="R66" s="128"/>
      <c r="W66" s="127"/>
    </row>
    <row r="67" spans="1:23" ht="16.8">
      <c r="A67" s="67" t="s">
        <v>121</v>
      </c>
      <c r="B67" s="68">
        <v>45657</v>
      </c>
      <c r="C67" s="158">
        <f>ROUND((SUM($C$38:C66)+SUM($F$38:F67))*(1+G67/H67)^(H67*(I67/H67))-(SUM($C$38:C66)+SUM($F$38:F67)),2)</f>
        <v>0</v>
      </c>
      <c r="D67" s="159">
        <f t="shared" ref="D67" si="4">+E66</f>
        <v>45744</v>
      </c>
      <c r="E67" s="160">
        <v>45838</v>
      </c>
      <c r="F67" s="161">
        <f t="shared" ref="F67" si="5">IF($B$7=B67,$H$28,0)</f>
        <v>0</v>
      </c>
      <c r="G67" s="71">
        <v>4.2900000000000001E-2</v>
      </c>
      <c r="H67" s="67">
        <v>365</v>
      </c>
      <c r="I67" s="67">
        <f t="shared" ref="I67" si="6">+E67-D67</f>
        <v>94</v>
      </c>
      <c r="J67" s="60"/>
      <c r="K67" s="60"/>
      <c r="L67" s="60"/>
      <c r="M67" s="59"/>
      <c r="N67" s="59"/>
      <c r="R67" s="128"/>
      <c r="W67" s="127"/>
    </row>
    <row r="68" spans="1:23" ht="16.8">
      <c r="A68" s="67" t="s">
        <v>122</v>
      </c>
      <c r="B68" s="68">
        <v>45747</v>
      </c>
      <c r="C68" s="158">
        <f>ROUND((SUM($C$38:C67)+SUM($F$38:F68))*(1+G68/H68)^(H68*(I68/H68))-(SUM($C$38:C67)+SUM($F$38:F68)),2)</f>
        <v>0</v>
      </c>
      <c r="D68" s="159">
        <f>+E67</f>
        <v>45838</v>
      </c>
      <c r="E68" s="160">
        <v>45930</v>
      </c>
      <c r="F68" s="161">
        <f t="shared" ref="F68:F69" si="7">IF($B$7=B68,$H$28,0)</f>
        <v>0</v>
      </c>
      <c r="G68" s="71">
        <v>4.2999999999999997E-2</v>
      </c>
      <c r="H68" s="67">
        <v>365</v>
      </c>
      <c r="I68" s="67">
        <f t="shared" ref="I68:I69" si="8">+E68-D68</f>
        <v>92</v>
      </c>
      <c r="J68" s="60"/>
      <c r="K68" s="60"/>
      <c r="L68" s="60"/>
      <c r="M68" s="59"/>
      <c r="N68" s="59"/>
      <c r="R68" s="128"/>
      <c r="W68" s="127"/>
    </row>
    <row r="69" spans="1:23" ht="16.8">
      <c r="A69" s="67" t="s">
        <v>125</v>
      </c>
      <c r="B69" s="68">
        <v>45838</v>
      </c>
      <c r="C69" s="158">
        <f>ROUND((SUM($C$38:C68)+SUM($F$38:F69))*(1+G69/H69)^(H69*(I69/H69))-(SUM($C$38:C68)+SUM($F$38:F69)),2)</f>
        <v>0</v>
      </c>
      <c r="D69" s="159">
        <f>+E68</f>
        <v>45930</v>
      </c>
      <c r="E69" s="160">
        <v>46021</v>
      </c>
      <c r="F69" s="161">
        <f t="shared" si="7"/>
        <v>0</v>
      </c>
      <c r="G69" s="71">
        <v>3.95E-2</v>
      </c>
      <c r="H69" s="67">
        <v>365</v>
      </c>
      <c r="I69" s="67">
        <f t="shared" si="8"/>
        <v>91</v>
      </c>
      <c r="J69" s="60"/>
      <c r="K69" s="60"/>
      <c r="L69" s="60"/>
      <c r="M69" s="59"/>
      <c r="N69" s="59"/>
      <c r="R69" s="128"/>
      <c r="W69" s="127"/>
    </row>
    <row r="70" spans="1:23" ht="16.8">
      <c r="A70" s="67" t="s">
        <v>126</v>
      </c>
      <c r="B70" s="68">
        <v>45930</v>
      </c>
      <c r="C70" s="158">
        <f>ROUND((SUM($C$38:C69)+SUM($F$38:F70))*(1+G70/H70)^(H70*(I70/H70))-(SUM($C$38:C69)+SUM($F$38:F70)),2)</f>
        <v>0</v>
      </c>
      <c r="D70" s="159">
        <f>+E69</f>
        <v>46021</v>
      </c>
      <c r="E70" s="160">
        <v>46111</v>
      </c>
      <c r="F70" s="161">
        <f>IF($B$7=B70,$H$28,0)</f>
        <v>0</v>
      </c>
      <c r="G70" s="71">
        <v>3.6400000000000002E-2</v>
      </c>
      <c r="H70" s="67">
        <v>365</v>
      </c>
      <c r="I70" s="67">
        <f>+E70-D70</f>
        <v>90</v>
      </c>
      <c r="J70" s="16"/>
      <c r="K70" s="16"/>
      <c r="L70" s="16"/>
      <c r="M70" s="16"/>
      <c r="N70" s="16"/>
    </row>
    <row r="71" spans="1:23" ht="16.8">
      <c r="A71" s="94" t="s">
        <v>4</v>
      </c>
      <c r="B71" s="68"/>
      <c r="C71" s="105">
        <f>SUM(C38:C70)</f>
        <v>0</v>
      </c>
      <c r="D71" s="69"/>
      <c r="E71" s="94" t="s">
        <v>59</v>
      </c>
      <c r="F71" s="106">
        <f>SUM(F38:F70)</f>
        <v>0</v>
      </c>
      <c r="G71" s="72"/>
      <c r="H71" s="73"/>
      <c r="I71" s="73"/>
      <c r="J71" s="16"/>
      <c r="K71" s="16"/>
      <c r="L71" s="16"/>
      <c r="M71" s="16"/>
      <c r="N71" s="16"/>
    </row>
    <row r="72" spans="1:23" ht="10.35" customHeight="1">
      <c r="A72" s="18"/>
      <c r="B72"/>
      <c r="C72" s="16"/>
      <c r="D72" s="16"/>
      <c r="E72" s="16"/>
      <c r="F72" s="66"/>
      <c r="G72" s="16"/>
      <c r="H72" s="16"/>
      <c r="I72" s="19"/>
      <c r="J72" s="56"/>
      <c r="K72" s="56"/>
      <c r="L72" s="56"/>
      <c r="M72" s="56"/>
      <c r="N72" s="56"/>
    </row>
    <row r="73" spans="1:23" ht="17.100000000000001" customHeight="1">
      <c r="A73" s="96"/>
      <c r="B73" s="37"/>
      <c r="C73" s="74"/>
      <c r="D73" s="74"/>
      <c r="E73" s="37"/>
      <c r="F73" s="74"/>
      <c r="G73" s="37"/>
      <c r="H73" s="37"/>
      <c r="I73" s="75"/>
      <c r="J73" s="56"/>
      <c r="K73" s="56"/>
      <c r="L73" s="56"/>
      <c r="M73" s="56"/>
      <c r="N73" s="56"/>
    </row>
    <row r="74" spans="1:23" ht="17.100000000000001" customHeight="1">
      <c r="A74" s="76" t="s">
        <v>60</v>
      </c>
      <c r="B74" s="77"/>
      <c r="C74" s="74"/>
      <c r="D74" s="74"/>
      <c r="E74" s="37"/>
      <c r="F74" s="74"/>
      <c r="G74" s="37"/>
      <c r="H74" s="37"/>
      <c r="I74" s="75"/>
      <c r="J74" s="56"/>
      <c r="K74" s="56"/>
      <c r="L74" s="56"/>
      <c r="M74" s="56"/>
      <c r="N74" s="56"/>
    </row>
    <row r="75" spans="1:23" ht="19.2">
      <c r="A75" s="78"/>
      <c r="B75" s="37"/>
      <c r="C75" s="37"/>
      <c r="D75" s="92" t="s">
        <v>61</v>
      </c>
      <c r="E75" s="107">
        <f>ROUND(F71,2)</f>
        <v>0</v>
      </c>
      <c r="F75" s="79"/>
      <c r="G75" s="93" t="s">
        <v>5</v>
      </c>
      <c r="H75" s="107">
        <f>ROUND(C71,2)</f>
        <v>0</v>
      </c>
      <c r="I75" s="75"/>
      <c r="J75" s="56"/>
      <c r="K75" s="56"/>
      <c r="L75" s="56"/>
      <c r="M75" s="56"/>
      <c r="N75" s="56"/>
    </row>
    <row r="76" spans="1:23" ht="17.100000000000001" customHeight="1">
      <c r="A76" s="78"/>
      <c r="B76" s="37"/>
      <c r="C76" s="74"/>
      <c r="D76" s="74"/>
      <c r="E76" s="37"/>
      <c r="F76" s="74"/>
      <c r="G76" s="37"/>
      <c r="H76" s="37"/>
      <c r="I76" s="75"/>
      <c r="J76" s="56"/>
      <c r="K76" s="56"/>
      <c r="L76" s="56"/>
      <c r="M76" s="56"/>
      <c r="N76" s="56"/>
    </row>
    <row r="77" spans="1:23" ht="19.2">
      <c r="A77" s="80"/>
      <c r="B77" s="81"/>
      <c r="C77" s="74"/>
      <c r="D77" s="90"/>
      <c r="E77" s="90" t="s">
        <v>62</v>
      </c>
      <c r="F77" s="115">
        <f>E75+H75</f>
        <v>0</v>
      </c>
      <c r="G77" s="37"/>
      <c r="H77" s="37"/>
      <c r="I77" s="75"/>
      <c r="J77" s="56"/>
      <c r="K77" s="56"/>
      <c r="L77" s="56"/>
      <c r="M77" s="56"/>
      <c r="N77" s="56"/>
    </row>
    <row r="78" spans="1:23" ht="20.399999999999999">
      <c r="A78" s="82"/>
      <c r="B78" s="83"/>
      <c r="C78" s="74"/>
      <c r="D78" s="74"/>
      <c r="E78" s="84"/>
      <c r="F78" s="74"/>
      <c r="G78" s="37"/>
      <c r="H78" s="37"/>
      <c r="I78" s="75"/>
      <c r="J78" s="56"/>
      <c r="K78" s="56"/>
      <c r="L78" s="56"/>
      <c r="M78" s="56"/>
      <c r="N78" s="56"/>
    </row>
    <row r="79" spans="1:23" s="154" customFormat="1" ht="20.399999999999999">
      <c r="A79" s="96"/>
      <c r="B79" s="83"/>
      <c r="C79" s="74"/>
      <c r="D79" s="74"/>
      <c r="E79" s="84"/>
      <c r="F79" s="74"/>
      <c r="G79" s="37"/>
      <c r="H79" s="37"/>
      <c r="I79" s="75"/>
      <c r="J79" s="153"/>
      <c r="K79" s="153"/>
      <c r="L79" s="153"/>
      <c r="M79" s="153"/>
      <c r="N79" s="153"/>
    </row>
    <row r="80" spans="1:23">
      <c r="A80" s="147"/>
      <c r="B80" s="148"/>
      <c r="C80" s="149"/>
      <c r="D80" s="149"/>
      <c r="E80" s="150"/>
      <c r="F80" s="151"/>
      <c r="G80" s="151"/>
      <c r="H80" s="151"/>
      <c r="I80" s="152">
        <v>46021</v>
      </c>
    </row>
    <row r="83" spans="1:9" ht="16.8">
      <c r="A83" s="16"/>
      <c r="I83" s="146"/>
    </row>
  </sheetData>
  <sheetProtection algorithmName="SHA-512" hashValue="yMofJaJ9iTspX3LOAiHGAt5VjeCg/cjFslaE75YcSegWj336hczp63yqKg4UrH/Yzkf5BQB4yELeBIE2POThlQ==" saltValue="2IQ+WOZXC0RYRA0FjjLFcw==" spinCount="100000" sheet="1" formatCells="0" formatColumns="0"/>
  <dataConsolidate/>
  <customSheetViews>
    <customSheetView guid="{48AECDDD-99F3-4BC4-B449-B511163FE126}" scale="70" fitToPage="1" hiddenRows="1">
      <selection activeCell="B6" sqref="B6:D6"/>
      <pageMargins left="0.25" right="0.25" top="0.25" bottom="0.25" header="0.05" footer="0.05"/>
      <printOptions horizontalCentered="1"/>
      <pageSetup scale="61" orientation="portrait" r:id="rId1"/>
      <headerFooter alignWithMargins="0">
        <oddHeader>&amp;C&amp;"Source Sans Pro SemiBold"&amp;12&amp;K000000NONPUBLIC//FDIC BUSINESS&amp;1#</oddHeader>
        <oddFooter>&amp;L&amp;D  &amp;T</oddFooter>
      </headerFooter>
    </customSheetView>
  </customSheetViews>
  <mergeCells count="16">
    <mergeCell ref="A1:I1"/>
    <mergeCell ref="A3:I3"/>
    <mergeCell ref="A32:I32"/>
    <mergeCell ref="A28:C28"/>
    <mergeCell ref="A13:C13"/>
    <mergeCell ref="A12:C12"/>
    <mergeCell ref="A11:C11"/>
    <mergeCell ref="B6:D6"/>
    <mergeCell ref="A21:C21"/>
    <mergeCell ref="A19:C20"/>
    <mergeCell ref="D36:E36"/>
    <mergeCell ref="D8:D9"/>
    <mergeCell ref="F8:F9"/>
    <mergeCell ref="H8:H9"/>
    <mergeCell ref="A10:C10"/>
    <mergeCell ref="A27:C27"/>
  </mergeCells>
  <dataValidations count="1">
    <dataValidation type="list" showInputMessage="1" showErrorMessage="1" sqref="B7" xr:uid="{00000000-0002-0000-0100-000000000000}">
      <formula1>$B$57:$B$70</formula1>
    </dataValidation>
  </dataValidations>
  <printOptions horizontalCentered="1"/>
  <pageMargins left="0.25" right="0.25" top="0.25" bottom="0.25" header="0.05" footer="0.05"/>
  <pageSetup scale="61" orientation="portrait" r:id="rId2"/>
  <headerFooter alignWithMargins="0">
    <oddHeader>&amp;C&amp;"Source Sans Pro SemiBold"&amp;12&amp;K000000NONPUBLIC//FDIC BUSINESS&amp;1#</oddHeader>
    <oddFooter>&amp;L&amp;D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23"/>
  <sheetViews>
    <sheetView showGridLines="0" topLeftCell="A3" zoomScaleNormal="100" workbookViewId="0">
      <selection activeCell="A2" sqref="A2:B2"/>
    </sheetView>
  </sheetViews>
  <sheetFormatPr defaultRowHeight="13.2"/>
  <cols>
    <col min="1" max="1" width="22.44140625" bestFit="1" customWidth="1"/>
    <col min="2" max="2" width="63.5546875" customWidth="1"/>
  </cols>
  <sheetData>
    <row r="1" spans="1:11" s="7" customFormat="1" ht="20.399999999999999">
      <c r="A1" s="162" t="s">
        <v>38</v>
      </c>
      <c r="B1" s="162"/>
      <c r="C1" s="155"/>
      <c r="D1" s="155"/>
      <c r="E1" s="155"/>
      <c r="F1" s="155"/>
      <c r="G1" s="155"/>
      <c r="H1" s="155"/>
      <c r="I1" s="155"/>
      <c r="J1" s="155"/>
      <c r="K1" s="156"/>
    </row>
    <row r="2" spans="1:11" ht="20.399999999999999">
      <c r="A2" s="162" t="s">
        <v>10</v>
      </c>
      <c r="B2" s="162"/>
    </row>
    <row r="3" spans="1:11" ht="15.6">
      <c r="A3" s="5"/>
      <c r="B3" s="2"/>
    </row>
    <row r="4" spans="1:11" ht="15">
      <c r="A4" s="10" t="s">
        <v>19</v>
      </c>
      <c r="B4" s="11" t="s">
        <v>11</v>
      </c>
    </row>
    <row r="5" spans="1:11" ht="30">
      <c r="A5" s="12" t="s">
        <v>31</v>
      </c>
      <c r="B5" s="13" t="s">
        <v>66</v>
      </c>
      <c r="C5" s="2"/>
    </row>
    <row r="6" spans="1:11" ht="30">
      <c r="A6" s="12" t="s">
        <v>30</v>
      </c>
      <c r="B6" s="13" t="s">
        <v>67</v>
      </c>
      <c r="C6" s="2"/>
    </row>
    <row r="7" spans="1:11" ht="30">
      <c r="A7" s="12" t="s">
        <v>32</v>
      </c>
      <c r="B7" s="13" t="s">
        <v>68</v>
      </c>
      <c r="C7" s="2"/>
    </row>
    <row r="8" spans="1:11" ht="30">
      <c r="A8" s="12" t="s">
        <v>36</v>
      </c>
      <c r="B8" s="13" t="s">
        <v>37</v>
      </c>
      <c r="C8" s="2"/>
    </row>
    <row r="9" spans="1:11" ht="33" customHeight="1">
      <c r="A9" s="12" t="s">
        <v>45</v>
      </c>
      <c r="B9" s="13" t="s">
        <v>27</v>
      </c>
    </row>
    <row r="10" spans="1:11" ht="15">
      <c r="A10" s="14" t="s">
        <v>25</v>
      </c>
      <c r="B10" s="13" t="s">
        <v>28</v>
      </c>
    </row>
    <row r="11" spans="1:11" ht="161.25" customHeight="1">
      <c r="A11" s="14" t="s">
        <v>2</v>
      </c>
      <c r="B11" s="13" t="s">
        <v>120</v>
      </c>
    </row>
    <row r="12" spans="1:11" ht="75">
      <c r="A12" s="14" t="s">
        <v>20</v>
      </c>
      <c r="B12" s="15" t="s">
        <v>39</v>
      </c>
    </row>
    <row r="13" spans="1:11" ht="30">
      <c r="A13" s="12" t="s">
        <v>47</v>
      </c>
      <c r="B13" s="15" t="s">
        <v>40</v>
      </c>
    </row>
    <row r="14" spans="1:11" ht="15">
      <c r="A14" s="14" t="s">
        <v>48</v>
      </c>
      <c r="B14" s="13" t="s">
        <v>26</v>
      </c>
    </row>
    <row r="15" spans="1:11" ht="15">
      <c r="A15" s="14" t="s">
        <v>21</v>
      </c>
      <c r="B15" s="13" t="s">
        <v>23</v>
      </c>
    </row>
    <row r="16" spans="1:11" ht="15">
      <c r="A16" s="14" t="s">
        <v>22</v>
      </c>
      <c r="B16" s="13" t="s">
        <v>24</v>
      </c>
    </row>
    <row r="17" spans="1:2" ht="30">
      <c r="A17" s="12" t="s">
        <v>93</v>
      </c>
      <c r="B17" s="13" t="s">
        <v>94</v>
      </c>
    </row>
    <row r="18" spans="1:2" ht="30">
      <c r="A18" s="12" t="s">
        <v>105</v>
      </c>
      <c r="B18" s="13" t="s">
        <v>113</v>
      </c>
    </row>
    <row r="19" spans="1:2" ht="39.75" customHeight="1">
      <c r="A19" s="191" t="s">
        <v>9</v>
      </c>
      <c r="B19" s="192"/>
    </row>
    <row r="20" spans="1:2" ht="15.6">
      <c r="A20" s="2"/>
      <c r="B20" s="1"/>
    </row>
    <row r="21" spans="1:2" ht="15.6">
      <c r="A21" s="2"/>
      <c r="B21" s="6"/>
    </row>
    <row r="22" spans="1:2" ht="15.6">
      <c r="A22" s="2"/>
      <c r="B22" s="2"/>
    </row>
    <row r="23" spans="1:2" ht="15.6">
      <c r="A23" s="2"/>
      <c r="B23" s="2"/>
    </row>
  </sheetData>
  <sheetProtection algorithmName="SHA-512" hashValue="cfyw8tZjfUNhBGPY+qgjaVlhtfj0TxOeKXnPlO1EeAZIO83x63ndF1F5892w3M1hnqAN1KvTTDy0bgSp3NaQAQ==" saltValue="w+kD9NcopFBZxolMNehPHw==" spinCount="100000" sheet="1" objects="1" scenarios="1"/>
  <customSheetViews>
    <customSheetView guid="{48AECDDD-99F3-4BC4-B449-B511163FE126}" showGridLines="0">
      <selection sqref="A1:B1"/>
      <pageMargins left="0.7" right="0.7" top="0.75" bottom="0.75" header="0.3" footer="0.3"/>
      <pageSetup orientation="portrait" r:id="rId1"/>
      <headerFooter>
        <oddHeader>&amp;C&amp;"Source Sans Pro SemiBold"&amp;12&amp;K000000NONPUBLIC//FDIC BUSINESS&amp;1#</oddHeader>
      </headerFooter>
    </customSheetView>
  </customSheetViews>
  <mergeCells count="3">
    <mergeCell ref="A2:B2"/>
    <mergeCell ref="A19:B19"/>
    <mergeCell ref="A1:B1"/>
  </mergeCells>
  <hyperlinks>
    <hyperlink ref="A19" location="'Contact Information'!A1" tooltip="Click here to see contact information." display="Questions/Comments/Problems?" xr:uid="{00000000-0004-0000-0200-000000000000}"/>
  </hyperlinks>
  <pageMargins left="0.7" right="0.7" top="0.75" bottom="0.75" header="0.3" footer="0.3"/>
  <pageSetup orientation="portrait" r:id="rId2"/>
  <headerFooter>
    <oddHeader>&amp;C&amp;"Source Sans Pro SemiBold"&amp;12&amp;K000000NONPUBLIC//FDIC BUSINESS&amp;1#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11"/>
  <sheetViews>
    <sheetView showGridLines="0" workbookViewId="0">
      <selection activeCell="I10" sqref="I10"/>
    </sheetView>
  </sheetViews>
  <sheetFormatPr defaultColWidth="9.109375" defaultRowHeight="16.8"/>
  <cols>
    <col min="1" max="2" width="2.5546875" style="16" customWidth="1"/>
    <col min="3" max="10" width="10" style="16" customWidth="1"/>
    <col min="11" max="11" width="2.44140625" style="16" customWidth="1"/>
    <col min="12" max="16384" width="9.109375" style="16"/>
  </cols>
  <sheetData>
    <row r="1" spans="1:11" s="7" customFormat="1" ht="20.399999999999999">
      <c r="A1" s="162" t="s">
        <v>38</v>
      </c>
      <c r="B1" s="162"/>
      <c r="C1" s="162"/>
      <c r="D1" s="162"/>
      <c r="E1" s="162"/>
      <c r="F1" s="162"/>
      <c r="G1" s="162"/>
      <c r="H1" s="162"/>
      <c r="I1" s="162"/>
      <c r="J1" s="162"/>
      <c r="K1" s="155"/>
    </row>
    <row r="2" spans="1:11" ht="9.75" customHeight="1" thickBot="1"/>
    <row r="3" spans="1:11" ht="21" thickBot="1">
      <c r="C3" s="193" t="s">
        <v>70</v>
      </c>
      <c r="D3" s="194"/>
      <c r="E3" s="194"/>
      <c r="F3" s="194"/>
      <c r="G3" s="194"/>
      <c r="H3" s="194"/>
      <c r="I3" s="194"/>
      <c r="J3" s="195"/>
    </row>
    <row r="4" spans="1:11" ht="40.5" customHeight="1">
      <c r="C4" s="196" t="s">
        <v>16</v>
      </c>
      <c r="D4" s="197"/>
      <c r="E4" s="197"/>
      <c r="F4" s="197"/>
      <c r="G4" s="197"/>
      <c r="H4" s="197"/>
      <c r="I4" s="197"/>
      <c r="J4" s="198"/>
      <c r="K4" s="17"/>
    </row>
    <row r="5" spans="1:11">
      <c r="C5" s="18"/>
      <c r="J5" s="19"/>
    </row>
    <row r="6" spans="1:11">
      <c r="C6" s="18" t="s">
        <v>12</v>
      </c>
      <c r="D6" s="16" t="s">
        <v>17</v>
      </c>
      <c r="J6" s="19"/>
    </row>
    <row r="7" spans="1:11">
      <c r="C7" s="18"/>
      <c r="J7" s="19"/>
    </row>
    <row r="8" spans="1:11">
      <c r="C8" s="18"/>
      <c r="D8" s="20" t="s">
        <v>13</v>
      </c>
      <c r="J8" s="19"/>
    </row>
    <row r="9" spans="1:11">
      <c r="C9" s="18"/>
      <c r="J9" s="19"/>
    </row>
    <row r="10" spans="1:11">
      <c r="C10" s="18" t="s">
        <v>69</v>
      </c>
      <c r="D10" s="199" t="s">
        <v>18</v>
      </c>
      <c r="E10" s="199"/>
      <c r="F10" s="199"/>
      <c r="J10" s="19"/>
    </row>
    <row r="11" spans="1:11">
      <c r="C11" s="21"/>
      <c r="D11" s="22"/>
      <c r="E11" s="22"/>
      <c r="F11" s="22"/>
      <c r="G11" s="22"/>
      <c r="H11" s="22"/>
      <c r="I11" s="22"/>
      <c r="J11" s="23"/>
    </row>
  </sheetData>
  <sheetProtection algorithmName="SHA-512" hashValue="UMEA4K0ONG7MErQQxECvU1C+dC6+aWx68TvX+UHRKl6Nvr01Srae50UjswLddz/QbyoXFH+6j+7UhyZMd3EqeQ==" saltValue="CH42ifKUPokIREBnRUYZ7g==" spinCount="100000" sheet="1" objects="1" scenarios="1"/>
  <customSheetViews>
    <customSheetView guid="{48AECDDD-99F3-4BC4-B449-B511163FE126}" showGridLines="0">
      <selection activeCell="G23" sqref="G23"/>
      <pageMargins left="0.7" right="0.7" top="0.75" bottom="0.75" header="0.3" footer="0.3"/>
      <pageSetup orientation="portrait" r:id="rId1"/>
      <headerFooter>
        <oddHeader>&amp;C&amp;"Source Sans Pro SemiBold"&amp;12&amp;K000000NONPUBLIC//FDIC BUSINESS&amp;1#</oddHeader>
      </headerFooter>
    </customSheetView>
  </customSheetViews>
  <mergeCells count="4">
    <mergeCell ref="C3:J3"/>
    <mergeCell ref="C4:J4"/>
    <mergeCell ref="D10:F10"/>
    <mergeCell ref="A1:J1"/>
  </mergeCells>
  <hyperlinks>
    <hyperlink ref="D10" r:id="rId2" xr:uid="{00000000-0004-0000-0300-000000000000}"/>
  </hyperlinks>
  <pageMargins left="0.7" right="0.7" top="0.75" bottom="0.75" header="0.3" footer="0.3"/>
  <pageSetup orientation="portrait" r:id="rId3"/>
  <headerFooter>
    <oddHeader>&amp;C&amp;"Source Sans Pro SemiBold"&amp;12&amp;K000000NONPUBLIC//FDIC BUSINESS&amp;1#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18"/>
  <sheetViews>
    <sheetView showGridLines="0" zoomScaleNormal="100" workbookViewId="0">
      <selection activeCell="C3" sqref="C3:J3"/>
    </sheetView>
  </sheetViews>
  <sheetFormatPr defaultRowHeight="13.2"/>
  <cols>
    <col min="1" max="1" width="2.109375" customWidth="1"/>
    <col min="2" max="2" width="3" customWidth="1"/>
    <col min="3" max="10" width="10.5546875" customWidth="1"/>
    <col min="11" max="11" width="2.44140625" customWidth="1"/>
  </cols>
  <sheetData>
    <row r="1" spans="1:12" s="7" customFormat="1" ht="20.399999999999999">
      <c r="A1" s="162" t="s">
        <v>38</v>
      </c>
      <c r="B1" s="162"/>
      <c r="C1" s="162"/>
      <c r="D1" s="162"/>
      <c r="E1" s="162"/>
      <c r="F1" s="162"/>
      <c r="G1" s="162"/>
      <c r="H1" s="162"/>
      <c r="I1" s="162"/>
      <c r="J1" s="162"/>
      <c r="K1" s="162"/>
    </row>
    <row r="2" spans="1:12" ht="8.25" customHeight="1">
      <c r="A2" s="2"/>
      <c r="B2" s="2"/>
      <c r="C2" s="2"/>
      <c r="D2" s="2"/>
      <c r="E2" s="2"/>
      <c r="F2" s="2"/>
      <c r="G2" s="2"/>
      <c r="H2" s="2"/>
      <c r="I2" s="2"/>
      <c r="J2" s="2"/>
      <c r="K2" s="2"/>
      <c r="L2" s="2"/>
    </row>
    <row r="3" spans="1:12" ht="20.399999999999999">
      <c r="A3" s="2"/>
      <c r="B3" s="25"/>
      <c r="C3" s="164" t="s">
        <v>14</v>
      </c>
      <c r="D3" s="164"/>
      <c r="E3" s="164"/>
      <c r="F3" s="164"/>
      <c r="G3" s="164"/>
      <c r="H3" s="164"/>
      <c r="I3" s="164"/>
      <c r="J3" s="164"/>
      <c r="K3" s="26"/>
      <c r="L3" s="27"/>
    </row>
    <row r="4" spans="1:12" ht="16.8">
      <c r="A4" s="2"/>
      <c r="B4" s="28"/>
      <c r="C4" s="27"/>
      <c r="D4" s="27"/>
      <c r="E4" s="27"/>
      <c r="F4" s="27"/>
      <c r="G4" s="27"/>
      <c r="H4" s="27"/>
      <c r="I4" s="27"/>
      <c r="J4" s="27"/>
      <c r="K4" s="29"/>
      <c r="L4" s="27"/>
    </row>
    <row r="5" spans="1:12" ht="68.25" customHeight="1">
      <c r="A5" s="2"/>
      <c r="B5" s="28"/>
      <c r="C5" s="172" t="s">
        <v>117</v>
      </c>
      <c r="D5" s="172"/>
      <c r="E5" s="172"/>
      <c r="F5" s="172"/>
      <c r="G5" s="172"/>
      <c r="H5" s="172"/>
      <c r="I5" s="172"/>
      <c r="J5" s="172"/>
      <c r="K5" s="29"/>
      <c r="L5" s="27"/>
    </row>
    <row r="6" spans="1:12" ht="16.8">
      <c r="A6" s="2"/>
      <c r="B6" s="28"/>
      <c r="C6" s="27"/>
      <c r="D6" s="27"/>
      <c r="E6" s="27"/>
      <c r="F6" s="27"/>
      <c r="G6" s="27"/>
      <c r="H6" s="27"/>
      <c r="I6" s="27"/>
      <c r="J6" s="27"/>
      <c r="K6" s="29"/>
      <c r="L6" s="27"/>
    </row>
    <row r="7" spans="1:12" ht="50.25" customHeight="1">
      <c r="A7" s="2"/>
      <c r="B7" s="28"/>
      <c r="C7" s="172" t="s">
        <v>118</v>
      </c>
      <c r="D7" s="172"/>
      <c r="E7" s="172"/>
      <c r="F7" s="172"/>
      <c r="G7" s="172"/>
      <c r="H7" s="172"/>
      <c r="I7" s="172"/>
      <c r="J7" s="172"/>
      <c r="K7" s="29"/>
      <c r="L7" s="27"/>
    </row>
    <row r="8" spans="1:12" ht="16.8">
      <c r="A8" s="2"/>
      <c r="B8" s="28"/>
      <c r="C8" s="27"/>
      <c r="D8" s="27"/>
      <c r="E8" s="27"/>
      <c r="F8" s="27"/>
      <c r="G8" s="27"/>
      <c r="H8" s="27"/>
      <c r="I8" s="27"/>
      <c r="J8" s="27"/>
      <c r="K8" s="29"/>
      <c r="L8" s="27"/>
    </row>
    <row r="9" spans="1:12" ht="104.25" customHeight="1">
      <c r="A9" s="2"/>
      <c r="B9" s="28"/>
      <c r="C9" s="171" t="s">
        <v>119</v>
      </c>
      <c r="D9" s="172"/>
      <c r="E9" s="172"/>
      <c r="F9" s="172"/>
      <c r="G9" s="172"/>
      <c r="H9" s="172"/>
      <c r="I9" s="172"/>
      <c r="J9" s="172"/>
      <c r="K9" s="29"/>
      <c r="L9" s="27"/>
    </row>
    <row r="10" spans="1:12" ht="16.5" customHeight="1">
      <c r="A10" s="2"/>
      <c r="B10" s="28"/>
      <c r="C10" s="143"/>
      <c r="D10" s="33"/>
      <c r="E10" s="33"/>
      <c r="F10" s="33"/>
      <c r="G10" s="33"/>
      <c r="H10" s="33"/>
      <c r="I10" s="33"/>
      <c r="J10" s="33"/>
      <c r="K10" s="29"/>
      <c r="L10" s="27"/>
    </row>
    <row r="11" spans="1:12" ht="16.8">
      <c r="A11" s="2"/>
      <c r="B11" s="28"/>
      <c r="C11" s="201" t="s">
        <v>71</v>
      </c>
      <c r="D11" s="201"/>
      <c r="E11" s="201"/>
      <c r="F11" s="201"/>
      <c r="G11" s="201"/>
      <c r="K11" s="29"/>
      <c r="L11" s="27"/>
    </row>
    <row r="12" spans="1:12" ht="21.75" customHeight="1">
      <c r="A12" s="2"/>
      <c r="B12" s="30"/>
      <c r="C12" s="31"/>
      <c r="D12" s="31"/>
      <c r="E12" s="31"/>
      <c r="F12" s="31"/>
      <c r="G12" s="31"/>
      <c r="H12" s="31"/>
      <c r="I12" s="31"/>
      <c r="J12" s="31"/>
      <c r="K12" s="32"/>
      <c r="L12" s="27"/>
    </row>
    <row r="13" spans="1:12" ht="16.8">
      <c r="A13" s="2"/>
      <c r="B13" s="27"/>
      <c r="C13" s="33"/>
      <c r="D13" s="33"/>
      <c r="E13" s="33"/>
      <c r="F13" s="33"/>
      <c r="G13" s="33"/>
      <c r="H13" s="33"/>
      <c r="I13" s="33"/>
      <c r="J13" s="33"/>
      <c r="K13" s="27"/>
      <c r="L13" s="27"/>
    </row>
    <row r="14" spans="1:12" ht="16.8">
      <c r="A14" s="2"/>
      <c r="B14" s="27"/>
      <c r="C14" s="27"/>
      <c r="D14" s="27"/>
      <c r="E14" s="27"/>
      <c r="F14" s="27"/>
      <c r="G14" s="27"/>
      <c r="H14" s="27"/>
      <c r="I14" s="27"/>
      <c r="J14" s="27"/>
      <c r="K14" s="27"/>
      <c r="L14" s="27"/>
    </row>
    <row r="15" spans="1:12" ht="16.8">
      <c r="A15" s="2"/>
      <c r="B15" s="27"/>
      <c r="C15" s="200" t="s">
        <v>9</v>
      </c>
      <c r="D15" s="200"/>
      <c r="E15" s="200"/>
      <c r="F15" s="200"/>
      <c r="G15" s="200"/>
      <c r="H15" s="200"/>
      <c r="I15" s="200"/>
      <c r="J15" s="200"/>
      <c r="K15" s="27"/>
      <c r="L15" s="27"/>
    </row>
    <row r="16" spans="1:12" ht="16.8">
      <c r="A16" s="2"/>
      <c r="B16" s="27"/>
      <c r="C16" s="27"/>
      <c r="D16" s="27"/>
      <c r="E16" s="27"/>
      <c r="F16" s="27"/>
      <c r="G16" s="27"/>
      <c r="H16" s="27"/>
      <c r="I16" s="27"/>
      <c r="J16" s="27"/>
      <c r="K16" s="27"/>
      <c r="L16" s="27"/>
    </row>
    <row r="17" spans="1:12" ht="15.6">
      <c r="A17" s="2"/>
      <c r="B17" s="2"/>
      <c r="C17" s="2"/>
      <c r="D17" s="2"/>
      <c r="E17" s="2"/>
      <c r="F17" s="2"/>
      <c r="G17" s="2"/>
      <c r="H17" s="2"/>
      <c r="I17" s="2"/>
      <c r="J17" s="2"/>
      <c r="K17" s="2"/>
      <c r="L17" s="2"/>
    </row>
    <row r="18" spans="1:12" ht="15.6">
      <c r="A18" s="2"/>
      <c r="B18" s="2"/>
      <c r="C18" s="2"/>
      <c r="D18" s="2"/>
      <c r="E18" s="2"/>
      <c r="F18" s="2"/>
      <c r="G18" s="2"/>
      <c r="H18" s="2"/>
      <c r="I18" s="2"/>
      <c r="J18" s="2"/>
      <c r="K18" s="2"/>
      <c r="L18" s="2"/>
    </row>
  </sheetData>
  <sheetProtection algorithmName="SHA-512" hashValue="OfKC6CZ4VVGmeufZ0oQ0Ppceny4egBrUGS/ZDo8Q8HiPRyrT4KCShTCLjhvCTG3qAIySUDTppc9qIRqGyj1ShA==" saltValue="dwtK5baig9fW/7GQnI2F9w==" spinCount="100000" sheet="1" objects="1" scenarios="1"/>
  <customSheetViews>
    <customSheetView guid="{48AECDDD-99F3-4BC4-B449-B511163FE126}" showGridLines="0">
      <pageMargins left="0.7" right="0.7" top="0.75" bottom="0.75" header="0.3" footer="0.3"/>
      <pageSetup orientation="portrait" r:id="rId1"/>
      <headerFooter>
        <oddHeader>&amp;C&amp;"Source Sans Pro SemiBold"&amp;12&amp;K000000NONPUBLIC//FDIC BUSINESS&amp;1#</oddHeader>
      </headerFooter>
    </customSheetView>
  </customSheetViews>
  <mergeCells count="7">
    <mergeCell ref="C15:J15"/>
    <mergeCell ref="C11:G11"/>
    <mergeCell ref="A1:K1"/>
    <mergeCell ref="C3:J3"/>
    <mergeCell ref="C5:J5"/>
    <mergeCell ref="C7:J7"/>
    <mergeCell ref="C9:J9"/>
  </mergeCells>
  <hyperlinks>
    <hyperlink ref="C15:J15" location="'Contact Information'!A1" tooltip="Click here to see contact information." display="Questions/Comments/Problems?" xr:uid="{00000000-0004-0000-0400-000000000000}"/>
    <hyperlink ref="C11" r:id="rId2" display="https://www.ecfr.gov/current/title-12/chapter-III/subchapter-B/part-327/subpart-A/section-327.7" xr:uid="{787F26BD-55C6-4C34-B5F1-7C1F787B49EB}"/>
  </hyperlinks>
  <pageMargins left="0.7" right="0.7" top="0.75" bottom="0.75" header="0.3" footer="0.3"/>
  <pageSetup orientation="portrait" r:id="rId3"/>
  <headerFooter>
    <oddHeader>&amp;C&amp;"Source Sans Pro SemiBold"&amp;12&amp;K000000NONPUBLIC//FDIC BUSINESS&amp;1#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914a768-6265-4020-a73e-32455060228e"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76DA7B50110D4BBE0DEE8DDD6C16B5" ma:contentTypeVersion="13" ma:contentTypeDescription="Create a new document." ma:contentTypeScope="" ma:versionID="9f26c93b6bc7cf1b24281ab8a74fb113">
  <xsd:schema xmlns:xsd="http://www.w3.org/2001/XMLSchema" xmlns:xs="http://www.w3.org/2001/XMLSchema" xmlns:p="http://schemas.microsoft.com/office/2006/metadata/properties" xmlns:ns1="http://schemas.microsoft.com/sharepoint/v3" xmlns:ns3="3914a768-6265-4020-a73e-32455060228e" targetNamespace="http://schemas.microsoft.com/office/2006/metadata/properties" ma:root="true" ma:fieldsID="7f8f7e636db7f8076a4cf7748352a401" ns1:_="" ns3:_="">
    <xsd:import namespace="http://schemas.microsoft.com/sharepoint/v3"/>
    <xsd:import namespace="3914a768-6265-4020-a73e-32455060228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ObjectDetectorVersions" minOccurs="0"/>
                <xsd:element ref="ns3:MediaServiceSearchProperties" minOccurs="0"/>
                <xsd:element ref="ns3:_activity" minOccurs="0"/>
                <xsd:element ref="ns3:MediaServiceSystemTag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14a768-6265-4020-a73e-3245506022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_activity" ma:index="17" nillable="true" ma:displayName="_activity" ma:hidden="true" ma:internalName="_activity">
      <xsd:simpleType>
        <xsd:restriction base="dms:Note"/>
      </xsd:simpleType>
    </xsd:element>
    <xsd:element name="MediaServiceSystemTags" ma:index="18"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D5104B-18D2-40C1-B9C5-40C92C2106B3}">
  <ds:schemaRefs>
    <ds:schemaRef ds:uri="http://purl.org/dc/terms/"/>
    <ds:schemaRef ds:uri="3914a768-6265-4020-a73e-32455060228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B4352AE-10B7-4908-8A61-7E0B274715F1}">
  <ds:schemaRefs>
    <ds:schemaRef ds:uri="http://schemas.microsoft.com/sharepoint/v3/contenttype/forms"/>
  </ds:schemaRefs>
</ds:datastoreItem>
</file>

<file path=customXml/itemProps3.xml><?xml version="1.0" encoding="utf-8"?>
<ds:datastoreItem xmlns:ds="http://schemas.openxmlformats.org/officeDocument/2006/customXml" ds:itemID="{AA96EFCF-26B6-4122-A2C1-66F4CF8E68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14a768-6265-4020-a73e-3245506022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ebbef76-9622-4179-ad18-7a6b88e0dc7a}" enabled="1" method="Privileged" siteId="{26c83bc9-31c1-4d77-a523-0816095aba31}"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User Information</vt:lpstr>
      <vt:lpstr>Interest Estimator</vt:lpstr>
      <vt:lpstr>Glossary</vt:lpstr>
      <vt:lpstr>Contact Information</vt:lpstr>
      <vt:lpstr>Disclaimer</vt:lpstr>
    </vt:vector>
  </TitlesOfParts>
  <Company>Federal Deposit Insurance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msalisbury</dc:creator>
  <cp:lastModifiedBy>Sutton, Cameron</cp:lastModifiedBy>
  <cp:lastPrinted>2020-01-15T19:57:07Z</cp:lastPrinted>
  <dcterms:created xsi:type="dcterms:W3CDTF">2011-07-18T19:35:32Z</dcterms:created>
  <dcterms:modified xsi:type="dcterms:W3CDTF">2026-01-07T14:33:16Z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0x0101006B76DA7B50110D4BBE0DEE8DDD6C16B5</vt:lpwstr>
  </property>
  <property fmtid="{D5CDD505-2E9C-101B-9397-08002B2CF9AE}" pid="4" name="MSIP_Label_aebbef76-9622-4179-ad18-7a6b88e0dc7a_Enabled">
    <vt:lpwstr>true</vt:lpwstr>
  </property>
  <property fmtid="{D5CDD505-2E9C-101B-9397-08002B2CF9AE}" pid="5" name="MSIP_Label_aebbef76-9622-4179-ad18-7a6b88e0dc7a_SetDate">
    <vt:lpwstr>2024-10-10T13:31:03Z</vt:lpwstr>
  </property>
  <property fmtid="{D5CDD505-2E9C-101B-9397-08002B2CF9AE}" pid="6" name="MSIP_Label_aebbef76-9622-4179-ad18-7a6b88e0dc7a_Method">
    <vt:lpwstr>Privileged</vt:lpwstr>
  </property>
  <property fmtid="{D5CDD505-2E9C-101B-9397-08002B2CF9AE}" pid="7" name="MSIP_Label_aebbef76-9622-4179-ad18-7a6b88e0dc7a_Name">
    <vt:lpwstr>aebbef76-9622-4179-ad18-7a6b88e0dc7a</vt:lpwstr>
  </property>
  <property fmtid="{D5CDD505-2E9C-101B-9397-08002B2CF9AE}" pid="8" name="MSIP_Label_aebbef76-9622-4179-ad18-7a6b88e0dc7a_SiteId">
    <vt:lpwstr>26c83bc9-31c1-4d77-a523-0816095aba31</vt:lpwstr>
  </property>
  <property fmtid="{D5CDD505-2E9C-101B-9397-08002B2CF9AE}" pid="9" name="MSIP_Label_aebbef76-9622-4179-ad18-7a6b88e0dc7a_ActionId">
    <vt:lpwstr>e3a4976c-b5ce-4040-9f53-9ce6e2c416bb</vt:lpwstr>
  </property>
  <property fmtid="{D5CDD505-2E9C-101B-9397-08002B2CF9AE}" pid="10" name="MSIP_Label_aebbef76-9622-4179-ad18-7a6b88e0dc7a_ContentBits">
    <vt:lpwstr>1</vt:lpwstr>
  </property>
</Properties>
</file>